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0" yWindow="-270" windowWidth="20160" windowHeight="6450"/>
  </bookViews>
  <sheets>
    <sheet name="Planilha orçamentária" sheetId="4" r:id="rId1"/>
    <sheet name="Cronograma" sheetId="5" r:id="rId2"/>
  </sheets>
  <definedNames>
    <definedName name="_xlnm.Print_Area" localSheetId="1">Cronograma!$A$1:$H$38</definedName>
    <definedName name="_xlnm.Print_Titles" localSheetId="0">'Planilha orçamentária'!$4:$5</definedName>
  </definedNames>
  <calcPr calcId="145621"/>
</workbook>
</file>

<file path=xl/calcChain.xml><?xml version="1.0" encoding="utf-8"?>
<calcChain xmlns="http://schemas.openxmlformats.org/spreadsheetml/2006/main">
  <c r="J87" i="4" l="1"/>
  <c r="M87" i="4" s="1"/>
  <c r="K87" i="4"/>
  <c r="J46" i="4"/>
  <c r="M46" i="4" s="1"/>
  <c r="J47" i="4"/>
  <c r="M47" i="4"/>
  <c r="J48" i="4"/>
  <c r="M48" i="4" s="1"/>
  <c r="L48" i="4" s="1"/>
  <c r="J49" i="4"/>
  <c r="M49" i="4"/>
  <c r="J50" i="4"/>
  <c r="M50" i="4" s="1"/>
  <c r="L50" i="4" s="1"/>
  <c r="J51" i="4"/>
  <c r="M51" i="4"/>
  <c r="J52" i="4"/>
  <c r="M52" i="4" s="1"/>
  <c r="L52" i="4" s="1"/>
  <c r="J53" i="4"/>
  <c r="M53" i="4"/>
  <c r="J54" i="4"/>
  <c r="M54" i="4" s="1"/>
  <c r="L54" i="4" s="1"/>
  <c r="J55" i="4"/>
  <c r="M55" i="4"/>
  <c r="J56" i="4"/>
  <c r="M56" i="4" s="1"/>
  <c r="L56" i="4" s="1"/>
  <c r="J57" i="4"/>
  <c r="M57" i="4"/>
  <c r="J58" i="4"/>
  <c r="M58" i="4" s="1"/>
  <c r="L58" i="4" s="1"/>
  <c r="J59" i="4"/>
  <c r="M59" i="4"/>
  <c r="J60" i="4"/>
  <c r="M60" i="4" s="1"/>
  <c r="L60" i="4" s="1"/>
  <c r="J61" i="4"/>
  <c r="M61" i="4"/>
  <c r="J62" i="4"/>
  <c r="M62" i="4" s="1"/>
  <c r="L62" i="4" s="1"/>
  <c r="J63" i="4"/>
  <c r="M63" i="4"/>
  <c r="J64" i="4"/>
  <c r="M64" i="4" s="1"/>
  <c r="L64" i="4" s="1"/>
  <c r="J65" i="4"/>
  <c r="M65" i="4"/>
  <c r="J66" i="4"/>
  <c r="M66" i="4" s="1"/>
  <c r="L66" i="4" s="1"/>
  <c r="J67" i="4"/>
  <c r="M67" i="4"/>
  <c r="J68" i="4"/>
  <c r="M68" i="4" s="1"/>
  <c r="L68" i="4" s="1"/>
  <c r="J69" i="4"/>
  <c r="M69" i="4"/>
  <c r="J70" i="4"/>
  <c r="M70" i="4" s="1"/>
  <c r="L70" i="4" s="1"/>
  <c r="J71" i="4"/>
  <c r="M71" i="4"/>
  <c r="J72" i="4"/>
  <c r="M72" i="4" s="1"/>
  <c r="L72" i="4" s="1"/>
  <c r="J73" i="4"/>
  <c r="M73" i="4"/>
  <c r="J74" i="4"/>
  <c r="M74" i="4" s="1"/>
  <c r="L74" i="4" s="1"/>
  <c r="J75" i="4"/>
  <c r="M75" i="4"/>
  <c r="J76" i="4"/>
  <c r="M76" i="4" s="1"/>
  <c r="L76" i="4" s="1"/>
  <c r="J77" i="4"/>
  <c r="M77" i="4"/>
  <c r="J78" i="4"/>
  <c r="M78" i="4" s="1"/>
  <c r="L78" i="4" s="1"/>
  <c r="J79" i="4"/>
  <c r="M79" i="4"/>
  <c r="J80" i="4"/>
  <c r="M80" i="4" s="1"/>
  <c r="L80" i="4" s="1"/>
  <c r="J81" i="4"/>
  <c r="M81" i="4"/>
  <c r="J82" i="4"/>
  <c r="M82" i="4" s="1"/>
  <c r="L82" i="4" s="1"/>
  <c r="J83" i="4"/>
  <c r="M83" i="4"/>
  <c r="J84" i="4"/>
  <c r="M84" i="4" s="1"/>
  <c r="L84" i="4" s="1"/>
  <c r="J85" i="4"/>
  <c r="M85" i="4"/>
  <c r="J86" i="4"/>
  <c r="M86" i="4" s="1"/>
  <c r="L86" i="4" s="1"/>
  <c r="H34" i="5"/>
  <c r="H32" i="5"/>
  <c r="H30" i="5"/>
  <c r="H28" i="5"/>
  <c r="H26" i="5"/>
  <c r="H24" i="5"/>
  <c r="H22" i="5"/>
  <c r="H20" i="5"/>
  <c r="H18" i="5"/>
  <c r="H16" i="5"/>
  <c r="H14" i="5"/>
  <c r="H12" i="5"/>
  <c r="H10" i="5"/>
  <c r="H8" i="5"/>
  <c r="H6" i="5"/>
  <c r="H4" i="5"/>
  <c r="K180" i="4"/>
  <c r="J180" i="4"/>
  <c r="M180" i="4"/>
  <c r="M179" i="4" s="1"/>
  <c r="H35" i="5" s="1"/>
  <c r="K178" i="4"/>
  <c r="J178" i="4"/>
  <c r="M178" i="4" s="1"/>
  <c r="L178" i="4" s="1"/>
  <c r="K177" i="4"/>
  <c r="J177" i="4"/>
  <c r="M177" i="4" s="1"/>
  <c r="K176" i="4"/>
  <c r="J176" i="4"/>
  <c r="M176" i="4" s="1"/>
  <c r="L176" i="4" s="1"/>
  <c r="K175" i="4"/>
  <c r="K174" i="4"/>
  <c r="J175" i="4"/>
  <c r="M175" i="4"/>
  <c r="L175" i="4" s="1"/>
  <c r="J174" i="4"/>
  <c r="M174" i="4" s="1"/>
  <c r="L174" i="4" s="1"/>
  <c r="K172" i="4"/>
  <c r="J172" i="4"/>
  <c r="M172" i="4" s="1"/>
  <c r="K171" i="4"/>
  <c r="K169" i="4" s="1"/>
  <c r="J171" i="4"/>
  <c r="M171" i="4" s="1"/>
  <c r="K170" i="4"/>
  <c r="J170" i="4"/>
  <c r="M170" i="4" s="1"/>
  <c r="L170" i="4" s="1"/>
  <c r="K168" i="4"/>
  <c r="K166" i="4"/>
  <c r="K165" i="4" s="1"/>
  <c r="K167" i="4"/>
  <c r="J168" i="4"/>
  <c r="M168" i="4"/>
  <c r="J167" i="4"/>
  <c r="M167" i="4" s="1"/>
  <c r="L167" i="4" s="1"/>
  <c r="J166" i="4"/>
  <c r="M166" i="4"/>
  <c r="L166" i="4" s="1"/>
  <c r="L165" i="4" s="1"/>
  <c r="K164" i="4"/>
  <c r="J164" i="4"/>
  <c r="M164" i="4"/>
  <c r="L164" i="4"/>
  <c r="J162" i="4"/>
  <c r="M162" i="4"/>
  <c r="K162" i="4"/>
  <c r="L162" i="4"/>
  <c r="L161" i="4" s="1"/>
  <c r="J163" i="4"/>
  <c r="M163" i="4"/>
  <c r="K163" i="4"/>
  <c r="L163" i="4"/>
  <c r="K160" i="4"/>
  <c r="K159" i="4"/>
  <c r="J160" i="4"/>
  <c r="M160" i="4" s="1"/>
  <c r="K158" i="4"/>
  <c r="J158" i="4"/>
  <c r="M158" i="4" s="1"/>
  <c r="L158" i="4" s="1"/>
  <c r="K157" i="4"/>
  <c r="J157" i="4"/>
  <c r="M157" i="4" s="1"/>
  <c r="K156" i="4"/>
  <c r="K154" i="4" s="1"/>
  <c r="K153" i="4" s="1"/>
  <c r="J156" i="4"/>
  <c r="M156" i="4" s="1"/>
  <c r="L156" i="4" s="1"/>
  <c r="K155" i="4"/>
  <c r="J155" i="4"/>
  <c r="M155" i="4" s="1"/>
  <c r="K152" i="4"/>
  <c r="K150" i="4"/>
  <c r="K149" i="4" s="1"/>
  <c r="K151" i="4"/>
  <c r="J152" i="4"/>
  <c r="M152" i="4"/>
  <c r="J151" i="4"/>
  <c r="M151" i="4" s="1"/>
  <c r="J150" i="4"/>
  <c r="M150" i="4"/>
  <c r="K148" i="4"/>
  <c r="K147" i="4"/>
  <c r="J148" i="4"/>
  <c r="M148" i="4"/>
  <c r="L148" i="4" s="1"/>
  <c r="L147" i="4" s="1"/>
  <c r="M147" i="4"/>
  <c r="H25" i="5" s="1"/>
  <c r="K146" i="4"/>
  <c r="J146" i="4"/>
  <c r="M146" i="4"/>
  <c r="L146" i="4" s="1"/>
  <c r="K145" i="4"/>
  <c r="J145" i="4"/>
  <c r="M145" i="4"/>
  <c r="L145" i="4"/>
  <c r="K144" i="4"/>
  <c r="J144" i="4"/>
  <c r="M144" i="4"/>
  <c r="L144" i="4"/>
  <c r="K143" i="4"/>
  <c r="L143" i="4" s="1"/>
  <c r="J143" i="4"/>
  <c r="M143" i="4"/>
  <c r="K142" i="4"/>
  <c r="L142" i="4" s="1"/>
  <c r="J142" i="4"/>
  <c r="M142" i="4" s="1"/>
  <c r="K141" i="4"/>
  <c r="J141" i="4"/>
  <c r="M141" i="4"/>
  <c r="L141" i="4" s="1"/>
  <c r="K140" i="4"/>
  <c r="J140" i="4"/>
  <c r="M140" i="4"/>
  <c r="L140" i="4" s="1"/>
  <c r="K139" i="4"/>
  <c r="J139" i="4"/>
  <c r="M139" i="4"/>
  <c r="L139" i="4"/>
  <c r="K138" i="4"/>
  <c r="J138" i="4"/>
  <c r="M138" i="4"/>
  <c r="L138" i="4"/>
  <c r="K137" i="4"/>
  <c r="J137" i="4"/>
  <c r="M137" i="4"/>
  <c r="K136" i="4"/>
  <c r="L136" i="4" s="1"/>
  <c r="J136" i="4"/>
  <c r="M136" i="4"/>
  <c r="K135" i="4"/>
  <c r="L135" i="4" s="1"/>
  <c r="J135" i="4"/>
  <c r="M135" i="4"/>
  <c r="K134" i="4"/>
  <c r="L134" i="4" s="1"/>
  <c r="J134" i="4"/>
  <c r="M134" i="4"/>
  <c r="K133" i="4"/>
  <c r="L133" i="4" s="1"/>
  <c r="J133" i="4"/>
  <c r="M133" i="4"/>
  <c r="K132" i="4"/>
  <c r="L132" i="4" s="1"/>
  <c r="J132" i="4"/>
  <c r="M132" i="4"/>
  <c r="K131" i="4"/>
  <c r="J131" i="4"/>
  <c r="M131" i="4" s="1"/>
  <c r="L131" i="4" s="1"/>
  <c r="K130" i="4"/>
  <c r="J130" i="4"/>
  <c r="M130" i="4" s="1"/>
  <c r="L130" i="4" s="1"/>
  <c r="K128" i="4"/>
  <c r="J128" i="4"/>
  <c r="M128" i="4" s="1"/>
  <c r="L128" i="4" s="1"/>
  <c r="K127" i="4"/>
  <c r="K126" i="4"/>
  <c r="J127" i="4"/>
  <c r="M127" i="4" s="1"/>
  <c r="L127" i="4" s="1"/>
  <c r="K125" i="4"/>
  <c r="J125" i="4"/>
  <c r="M125" i="4"/>
  <c r="L125" i="4" s="1"/>
  <c r="K124" i="4"/>
  <c r="J124" i="4"/>
  <c r="M124" i="4" s="1"/>
  <c r="L124" i="4" s="1"/>
  <c r="K123" i="4"/>
  <c r="J123" i="4"/>
  <c r="M123" i="4" s="1"/>
  <c r="L123" i="4" s="1"/>
  <c r="K122" i="4"/>
  <c r="J122" i="4"/>
  <c r="M122" i="4"/>
  <c r="L122" i="4" s="1"/>
  <c r="K121" i="4"/>
  <c r="J121" i="4"/>
  <c r="M121" i="4"/>
  <c r="L121" i="4" s="1"/>
  <c r="K119" i="4"/>
  <c r="L119" i="4" s="1"/>
  <c r="J119" i="4"/>
  <c r="M119" i="4"/>
  <c r="K118" i="4"/>
  <c r="L118" i="4" s="1"/>
  <c r="J118" i="4"/>
  <c r="M118" i="4"/>
  <c r="K117" i="4"/>
  <c r="J117" i="4"/>
  <c r="M117" i="4" s="1"/>
  <c r="L117" i="4" s="1"/>
  <c r="K116" i="4"/>
  <c r="J116" i="4"/>
  <c r="M116" i="4" s="1"/>
  <c r="L116" i="4" s="1"/>
  <c r="K115" i="4"/>
  <c r="J115" i="4"/>
  <c r="M115" i="4" s="1"/>
  <c r="L115" i="4" s="1"/>
  <c r="K114" i="4"/>
  <c r="J114" i="4"/>
  <c r="M114" i="4" s="1"/>
  <c r="L114" i="4" s="1"/>
  <c r="K113" i="4"/>
  <c r="J113" i="4"/>
  <c r="M113" i="4" s="1"/>
  <c r="L113" i="4" s="1"/>
  <c r="K112" i="4"/>
  <c r="J112" i="4"/>
  <c r="M112" i="4" s="1"/>
  <c r="L112" i="4" s="1"/>
  <c r="K111" i="4"/>
  <c r="J111" i="4"/>
  <c r="M111" i="4" s="1"/>
  <c r="L111" i="4" s="1"/>
  <c r="K110" i="4"/>
  <c r="J110" i="4"/>
  <c r="M110" i="4" s="1"/>
  <c r="L110" i="4" s="1"/>
  <c r="K108" i="4"/>
  <c r="J108" i="4"/>
  <c r="M108" i="4" s="1"/>
  <c r="L108" i="4" s="1"/>
  <c r="K107" i="4"/>
  <c r="J107" i="4"/>
  <c r="M107" i="4" s="1"/>
  <c r="K106" i="4"/>
  <c r="J106" i="4"/>
  <c r="M106" i="4" s="1"/>
  <c r="L106" i="4" s="1"/>
  <c r="K105" i="4"/>
  <c r="J105" i="4"/>
  <c r="M105" i="4"/>
  <c r="K104" i="4"/>
  <c r="J104" i="4"/>
  <c r="M104" i="4"/>
  <c r="L104" i="4"/>
  <c r="K103" i="4"/>
  <c r="J103" i="4"/>
  <c r="M103" i="4"/>
  <c r="L103" i="4"/>
  <c r="K102" i="4"/>
  <c r="J102" i="4"/>
  <c r="M102" i="4"/>
  <c r="L102" i="4" s="1"/>
  <c r="K101" i="4"/>
  <c r="K100" i="4" s="1"/>
  <c r="J101" i="4"/>
  <c r="M101" i="4"/>
  <c r="K98" i="4"/>
  <c r="J98" i="4"/>
  <c r="M98" i="4" s="1"/>
  <c r="L98" i="4" s="1"/>
  <c r="K97" i="4"/>
  <c r="J97" i="4"/>
  <c r="M97" i="4" s="1"/>
  <c r="K96" i="4"/>
  <c r="J96" i="4"/>
  <c r="M96" i="4" s="1"/>
  <c r="L96" i="4" s="1"/>
  <c r="K95" i="4"/>
  <c r="J95" i="4"/>
  <c r="M95" i="4"/>
  <c r="L95" i="4" s="1"/>
  <c r="K94" i="4"/>
  <c r="J94" i="4"/>
  <c r="M94" i="4"/>
  <c r="L94" i="4" s="1"/>
  <c r="K93" i="4"/>
  <c r="J93" i="4"/>
  <c r="M93" i="4"/>
  <c r="L93" i="4" s="1"/>
  <c r="K92" i="4"/>
  <c r="J92" i="4"/>
  <c r="M92" i="4"/>
  <c r="L92" i="4"/>
  <c r="K91" i="4"/>
  <c r="J91" i="4"/>
  <c r="M91" i="4"/>
  <c r="L91" i="4"/>
  <c r="K90" i="4"/>
  <c r="J90" i="4"/>
  <c r="M90" i="4"/>
  <c r="K89" i="4"/>
  <c r="K88" i="4" s="1"/>
  <c r="J89" i="4"/>
  <c r="M89" i="4" s="1"/>
  <c r="K86" i="4"/>
  <c r="K85" i="4"/>
  <c r="K84" i="4"/>
  <c r="K83" i="4"/>
  <c r="L83" i="4"/>
  <c r="K82" i="4"/>
  <c r="K81" i="4"/>
  <c r="L81" i="4"/>
  <c r="K80" i="4"/>
  <c r="K79" i="4"/>
  <c r="L79" i="4"/>
  <c r="K78" i="4"/>
  <c r="K77" i="4"/>
  <c r="K76" i="4"/>
  <c r="K75" i="4"/>
  <c r="L75" i="4"/>
  <c r="K74" i="4"/>
  <c r="K73" i="4"/>
  <c r="L73" i="4" s="1"/>
  <c r="K72" i="4"/>
  <c r="K71" i="4"/>
  <c r="L71" i="4"/>
  <c r="K70" i="4"/>
  <c r="K69" i="4"/>
  <c r="K68" i="4"/>
  <c r="K67" i="4"/>
  <c r="L67" i="4"/>
  <c r="K66" i="4"/>
  <c r="K65" i="4"/>
  <c r="L65" i="4"/>
  <c r="K64" i="4"/>
  <c r="K63" i="4"/>
  <c r="L63" i="4" s="1"/>
  <c r="K62" i="4"/>
  <c r="K61" i="4"/>
  <c r="L61" i="4" s="1"/>
  <c r="K60" i="4"/>
  <c r="K59" i="4"/>
  <c r="L59" i="4"/>
  <c r="K58" i="4"/>
  <c r="K57" i="4"/>
  <c r="L57" i="4"/>
  <c r="K56" i="4"/>
  <c r="K55" i="4"/>
  <c r="L55" i="4" s="1"/>
  <c r="K54" i="4"/>
  <c r="K53" i="4"/>
  <c r="K52" i="4"/>
  <c r="K51" i="4"/>
  <c r="L51" i="4" s="1"/>
  <c r="K50" i="4"/>
  <c r="K49" i="4"/>
  <c r="K48" i="4"/>
  <c r="K47" i="4"/>
  <c r="K46" i="4"/>
  <c r="K44" i="4"/>
  <c r="J44" i="4"/>
  <c r="M44" i="4"/>
  <c r="L44" i="4" s="1"/>
  <c r="K43" i="4"/>
  <c r="J43" i="4"/>
  <c r="M43" i="4"/>
  <c r="K42" i="4"/>
  <c r="J42" i="4"/>
  <c r="M42" i="4"/>
  <c r="K41" i="4"/>
  <c r="J41" i="4"/>
  <c r="M41" i="4" s="1"/>
  <c r="L41" i="4" s="1"/>
  <c r="K40" i="4"/>
  <c r="K39" i="4"/>
  <c r="J40" i="4"/>
  <c r="M40" i="4"/>
  <c r="K38" i="4"/>
  <c r="J38" i="4"/>
  <c r="M38" i="4" s="1"/>
  <c r="L38" i="4" s="1"/>
  <c r="K37" i="4"/>
  <c r="J37" i="4"/>
  <c r="M37" i="4" s="1"/>
  <c r="K36" i="4"/>
  <c r="J36" i="4"/>
  <c r="M36" i="4" s="1"/>
  <c r="K35" i="4"/>
  <c r="J35" i="4"/>
  <c r="M35" i="4"/>
  <c r="L35" i="4" s="1"/>
  <c r="K34" i="4"/>
  <c r="J34" i="4"/>
  <c r="M34" i="4"/>
  <c r="L34" i="4"/>
  <c r="K33" i="4"/>
  <c r="J33" i="4"/>
  <c r="M33" i="4"/>
  <c r="L33" i="4" s="1"/>
  <c r="L32" i="4" s="1"/>
  <c r="K31" i="4"/>
  <c r="L31" i="4" s="1"/>
  <c r="J31" i="4"/>
  <c r="M31" i="4" s="1"/>
  <c r="K30" i="4"/>
  <c r="J30" i="4"/>
  <c r="M30" i="4"/>
  <c r="K28" i="4"/>
  <c r="J28" i="4"/>
  <c r="M28" i="4"/>
  <c r="L28" i="4"/>
  <c r="K27" i="4"/>
  <c r="J27" i="4"/>
  <c r="M27" i="4"/>
  <c r="L27" i="4" s="1"/>
  <c r="K26" i="4"/>
  <c r="L26" i="4" s="1"/>
  <c r="J26" i="4"/>
  <c r="M26" i="4"/>
  <c r="K24" i="4"/>
  <c r="J24" i="4"/>
  <c r="M24" i="4" s="1"/>
  <c r="L24" i="4" s="1"/>
  <c r="K23" i="4"/>
  <c r="J23" i="4"/>
  <c r="M23" i="4" s="1"/>
  <c r="L23" i="4" s="1"/>
  <c r="K22" i="4"/>
  <c r="J22" i="4"/>
  <c r="M22" i="4"/>
  <c r="K21" i="4"/>
  <c r="J21" i="4"/>
  <c r="M21" i="4" s="1"/>
  <c r="K19" i="4"/>
  <c r="J19" i="4"/>
  <c r="M19" i="4"/>
  <c r="L19" i="4" s="1"/>
  <c r="K18" i="4"/>
  <c r="J18" i="4"/>
  <c r="M18" i="4"/>
  <c r="L18" i="4" s="1"/>
  <c r="K17" i="4"/>
  <c r="K15" i="4"/>
  <c r="K16" i="4"/>
  <c r="K14" i="4"/>
  <c r="J17" i="4"/>
  <c r="M17" i="4" s="1"/>
  <c r="J16" i="4"/>
  <c r="M16" i="4"/>
  <c r="L16" i="4"/>
  <c r="J15" i="4"/>
  <c r="M15" i="4"/>
  <c r="J13" i="4"/>
  <c r="M13" i="4"/>
  <c r="L13" i="4" s="1"/>
  <c r="K13" i="4"/>
  <c r="K12" i="4"/>
  <c r="J12" i="4"/>
  <c r="M12" i="4" s="1"/>
  <c r="L12" i="4" s="1"/>
  <c r="K11" i="4"/>
  <c r="J11" i="4"/>
  <c r="M11" i="4" s="1"/>
  <c r="L11" i="4" s="1"/>
  <c r="K10" i="4"/>
  <c r="K6" i="4" s="1"/>
  <c r="J10" i="4"/>
  <c r="M10" i="4"/>
  <c r="L10" i="4" s="1"/>
  <c r="K9" i="4"/>
  <c r="J9" i="4"/>
  <c r="M9" i="4" s="1"/>
  <c r="L9" i="4" s="1"/>
  <c r="K8" i="4"/>
  <c r="J8" i="4"/>
  <c r="M8" i="4" s="1"/>
  <c r="K7" i="4"/>
  <c r="J7" i="4"/>
  <c r="M7" i="4"/>
  <c r="L7" i="4" s="1"/>
  <c r="L37" i="4"/>
  <c r="L77" i="4"/>
  <c r="K161" i="4"/>
  <c r="K32" i="4"/>
  <c r="L107" i="4"/>
  <c r="L137" i="4"/>
  <c r="L53" i="4"/>
  <c r="L69" i="4"/>
  <c r="L89" i="4"/>
  <c r="L97" i="4"/>
  <c r="K120" i="4"/>
  <c r="L151" i="4"/>
  <c r="L40" i="4"/>
  <c r="L47" i="4"/>
  <c r="L171" i="4"/>
  <c r="L43" i="4"/>
  <c r="L168" i="4"/>
  <c r="K179" i="4"/>
  <c r="L152" i="4"/>
  <c r="M88" i="4"/>
  <c r="H21" i="5" s="1"/>
  <c r="L30" i="4"/>
  <c r="L29" i="4" s="1"/>
  <c r="K20" i="4"/>
  <c r="M39" i="4"/>
  <c r="H17" i="5" s="1"/>
  <c r="L42" i="4"/>
  <c r="L39" i="4"/>
  <c r="M161" i="4"/>
  <c r="L85" i="4"/>
  <c r="L90" i="4"/>
  <c r="M14" i="4"/>
  <c r="H7" i="5" s="1"/>
  <c r="L15" i="4"/>
  <c r="L17" i="4"/>
  <c r="L14" i="4"/>
  <c r="L126" i="4"/>
  <c r="M29" i="4"/>
  <c r="H13" i="5" s="1"/>
  <c r="L36" i="4"/>
  <c r="L49" i="4"/>
  <c r="L105" i="4"/>
  <c r="E21" i="5"/>
  <c r="D13" i="5"/>
  <c r="G7" i="5"/>
  <c r="C17" i="5"/>
  <c r="M120" i="4" l="1"/>
  <c r="E7" i="5"/>
  <c r="F7" i="5"/>
  <c r="C7" i="5"/>
  <c r="D7" i="5"/>
  <c r="G17" i="5"/>
  <c r="F17" i="5"/>
  <c r="D17" i="5"/>
  <c r="E17" i="5"/>
  <c r="D21" i="5"/>
  <c r="C21" i="5"/>
  <c r="F21" i="5"/>
  <c r="G21" i="5"/>
  <c r="L25" i="4"/>
  <c r="M20" i="4"/>
  <c r="H9" i="5" s="1"/>
  <c r="L21" i="4"/>
  <c r="E25" i="5"/>
  <c r="D25" i="5"/>
  <c r="G25" i="5"/>
  <c r="C25" i="5"/>
  <c r="F25" i="5"/>
  <c r="L169" i="4"/>
  <c r="M45" i="4"/>
  <c r="H19" i="5" s="1"/>
  <c r="L46" i="4"/>
  <c r="L45" i="4" s="1"/>
  <c r="F35" i="5"/>
  <c r="E35" i="5"/>
  <c r="G35" i="5"/>
  <c r="D35" i="5"/>
  <c r="C35" i="5"/>
  <c r="G13" i="5"/>
  <c r="F13" i="5"/>
  <c r="C13" i="5"/>
  <c r="E13" i="5"/>
  <c r="L88" i="4"/>
  <c r="L8" i="4"/>
  <c r="L6" i="4" s="1"/>
  <c r="M6" i="4"/>
  <c r="L109" i="4"/>
  <c r="L120" i="4"/>
  <c r="M126" i="4"/>
  <c r="L180" i="4"/>
  <c r="L179" i="4" s="1"/>
  <c r="L150" i="4"/>
  <c r="L149" i="4" s="1"/>
  <c r="L101" i="4"/>
  <c r="L100" i="4" s="1"/>
  <c r="M109" i="4"/>
  <c r="M169" i="4"/>
  <c r="H31" i="5" s="1"/>
  <c r="M129" i="4"/>
  <c r="K129" i="4"/>
  <c r="K173" i="4"/>
  <c r="L177" i="4"/>
  <c r="L173" i="4" s="1"/>
  <c r="K109" i="4"/>
  <c r="K99" i="4" s="1"/>
  <c r="M173" i="4"/>
  <c r="H33" i="5" s="1"/>
  <c r="K25" i="4"/>
  <c r="K181" i="4" s="1"/>
  <c r="M165" i="4"/>
  <c r="M32" i="4"/>
  <c r="H15" i="5" s="1"/>
  <c r="M100" i="4"/>
  <c r="L22" i="4"/>
  <c r="M25" i="4"/>
  <c r="H11" i="5" s="1"/>
  <c r="K29" i="4"/>
  <c r="K45" i="4"/>
  <c r="L129" i="4"/>
  <c r="M149" i="4"/>
  <c r="H27" i="5" s="1"/>
  <c r="L155" i="4"/>
  <c r="L154" i="4" s="1"/>
  <c r="M154" i="4"/>
  <c r="L157" i="4"/>
  <c r="M159" i="4"/>
  <c r="L160" i="4"/>
  <c r="L159" i="4" s="1"/>
  <c r="L172" i="4"/>
  <c r="L87" i="4"/>
  <c r="L153" i="4" l="1"/>
  <c r="F27" i="5"/>
  <c r="G27" i="5"/>
  <c r="C27" i="5"/>
  <c r="E27" i="5"/>
  <c r="D27" i="5"/>
  <c r="C11" i="5"/>
  <c r="E11" i="5"/>
  <c r="F11" i="5"/>
  <c r="G11" i="5"/>
  <c r="D11" i="5"/>
  <c r="C31" i="5"/>
  <c r="G31" i="5"/>
  <c r="F31" i="5"/>
  <c r="D31" i="5"/>
  <c r="E31" i="5"/>
  <c r="H5" i="5"/>
  <c r="L20" i="4"/>
  <c r="L181" i="4" s="1"/>
  <c r="M153" i="4"/>
  <c r="H29" i="5" s="1"/>
  <c r="M99" i="4"/>
  <c r="H23" i="5" s="1"/>
  <c r="E33" i="5"/>
  <c r="C33" i="5"/>
  <c r="G33" i="5"/>
  <c r="F33" i="5"/>
  <c r="D33" i="5"/>
  <c r="L99" i="4"/>
  <c r="E19" i="5"/>
  <c r="C19" i="5"/>
  <c r="D19" i="5"/>
  <c r="F19" i="5"/>
  <c r="G19" i="5"/>
  <c r="F9" i="5"/>
  <c r="E9" i="5"/>
  <c r="G9" i="5"/>
  <c r="D9" i="5"/>
  <c r="C9" i="5"/>
  <c r="E15" i="5"/>
  <c r="D15" i="5"/>
  <c r="G15" i="5"/>
  <c r="C15" i="5"/>
  <c r="F15" i="5"/>
  <c r="F5" i="5" l="1"/>
  <c r="D5" i="5"/>
  <c r="D36" i="5" s="1"/>
  <c r="E5" i="5"/>
  <c r="G5" i="5"/>
  <c r="H36" i="5"/>
  <c r="C5" i="5"/>
  <c r="C36" i="5" s="1"/>
  <c r="C37" i="5" s="1"/>
  <c r="E23" i="5"/>
  <c r="D23" i="5"/>
  <c r="C23" i="5"/>
  <c r="G23" i="5"/>
  <c r="F23" i="5"/>
  <c r="M181" i="4"/>
  <c r="K185" i="4" s="1"/>
  <c r="D29" i="5"/>
  <c r="G29" i="5"/>
  <c r="F29" i="5"/>
  <c r="C29" i="5"/>
  <c r="E29" i="5"/>
  <c r="E36" i="5" l="1"/>
  <c r="C38" i="5"/>
  <c r="D37" i="5"/>
  <c r="F36" i="5"/>
  <c r="K183" i="4"/>
  <c r="K184" i="4"/>
  <c r="G36" i="5"/>
  <c r="D38" i="5" l="1"/>
  <c r="E37" i="5"/>
  <c r="E38" i="5" l="1"/>
  <c r="F37" i="5"/>
  <c r="F38" i="5" l="1"/>
  <c r="G37" i="5"/>
  <c r="G38" i="5" s="1"/>
</calcChain>
</file>

<file path=xl/sharedStrings.xml><?xml version="1.0" encoding="utf-8"?>
<sst xmlns="http://schemas.openxmlformats.org/spreadsheetml/2006/main" count="857" uniqueCount="556">
  <si>
    <t>SIURB</t>
  </si>
  <si>
    <t>PAVILHÃO POLITÉCNICO AREA NOVA</t>
  </si>
  <si>
    <t xml:space="preserve">SINAPI - 05/2020 - Rio Grande do Sul
SICRO3 - 10/2019 - Rio Grande do Sul
SICRO2 - 11/2016 - Rio Grande do Sul
ORSE - 04/2020 - Sergipe
SEDOP - 04/2020 - Pará
SEINFRA - 026 - Ceará
SETOP - 01/2020 - Minas Gerais
IOPES - 02/2020 - Espírito Santo
SIURB - 01/2020 - São Paulo
SIURB INFRA - 01/2020 - São Paulo
SUDECAP - 04/2020 - Minas Gerais
CPOS - 07/2020 - São Paulo
FDE - 04/2020 - São Paulo
AGESUL - 01/2020 - Mato Grosso do Sul
AGETOP CIVIL - 04/2019 - Goiás
AGETOP RODOVIARIA - 03/2018 - Goiás
CAEMA - 12/2019 - Maranhão
EMBASA - 06/2017 - Bahia
CAERN - 05/2019 - Rio Grande do Norte
</t>
  </si>
  <si>
    <t xml:space="preserve"> 25,0%</t>
  </si>
  <si>
    <t>Desonerado: embutido nos preços unitário dos insumos de mão de obra, de acordo com as bases.</t>
  </si>
  <si>
    <t>SERVIÇOS PRELIMINARES/TECNICOS</t>
  </si>
  <si>
    <t xml:space="preserve"> 94295 </t>
  </si>
  <si>
    <t xml:space="preserve"> 99059 </t>
  </si>
  <si>
    <t>LOCACAO CONVENCIONAL DE OBRA, UTILIZANDO GABARITO DE TÁBUAS CORRIDAS PONTALETADAS A CADA 2,00M -  2 UTILIZAÇÕES. AF_10/2018</t>
  </si>
  <si>
    <t xml:space="preserve"> 93207 </t>
  </si>
  <si>
    <t>EXECUÇÃO DE ESCRITÓRIO EM CANTEIRO DE OBRA EM CHAPA DE MADEIRA COMPENSADA, NÃO INCLUSO MOBILIÁRIO E EQUIPAMENTOS. AF_02/2016</t>
  </si>
  <si>
    <t>MOVIMENTO DE TERRA / DEMOLIÇÕES</t>
  </si>
  <si>
    <t xml:space="preserve"> 98524 </t>
  </si>
  <si>
    <t>LIMPEZA MANUAL DE VEGETAÇÃO EM TERRENO COM ENXADA.AF_05/2018</t>
  </si>
  <si>
    <t xml:space="preserve"> 93358 </t>
  </si>
  <si>
    <t>ESCAVAÇÃO MANUAL DE VALA COM PROFUNDIDADE MENOR OU IGUAL A 1,30 M. AF_03/2016</t>
  </si>
  <si>
    <t xml:space="preserve"> 96995 </t>
  </si>
  <si>
    <t>REATERRO MANUAL APILOADO COM SOQUETE. AF_10/2017</t>
  </si>
  <si>
    <t xml:space="preserve"> 94319 </t>
  </si>
  <si>
    <t>ATERRO MANUAL DE VALAS COM SOLO ARGILO-ARENOSO E COMPACTAÇÃO MECANIZADA. AF_05/2016</t>
  </si>
  <si>
    <t xml:space="preserve"> 2.5 </t>
  </si>
  <si>
    <t xml:space="preserve"> 030105 </t>
  </si>
  <si>
    <t>AGETOP CIVIL</t>
  </si>
  <si>
    <t>TRANSPORTE DE ENTULHO EM CAÇAMBA ESTACIONÁRIA  INCLUSO A CARGA MANUAL</t>
  </si>
  <si>
    <t>INFRAESTRUTURA / FUNDAÇÕES</t>
  </si>
  <si>
    <t xml:space="preserve"> 94114 </t>
  </si>
  <si>
    <t>LASTRO DE VALA COM PREPARO DE FUNDO, LARGURA MENOR QUE 1,5 M, COM CAMADA DE BRITA, LANÇAMENTO MECANIZADO, EM LOCAL COM NÍVEL ALTO DE INTERFERÊNCIA. AF_06/2016</t>
  </si>
  <si>
    <t xml:space="preserve"> 9.112 </t>
  </si>
  <si>
    <t>CS VIGA DE FUNDAÇÃO EM CONCRETO ARMADO USINADO - FCK 25 MPA - COMPLETO COM FÔRMAS, ARMADURA, LANÇADO E ADENSADO</t>
  </si>
  <si>
    <t xml:space="preserve"> 101175 </t>
  </si>
  <si>
    <t>ESTACA BROCA DE CONCRETO, DIÂMETRO DE 30CM, ESCAVAÇÃO MANUAL COM TRADO CONCHA, COM ARMADURA DE ARRANQUE. AF_05/2020</t>
  </si>
  <si>
    <t xml:space="preserve"> 3.4 </t>
  </si>
  <si>
    <t xml:space="preserve"> 100897 </t>
  </si>
  <si>
    <t>ESTACA ESCAVADA MECANICAMENTE, SEM FLUIDO ESTABILIZANTE, COM 40CM DE DIÂMETRO, CONCRETO LANÇADO POR CAMINHÃO BETONEIRA (EXCLUSIVE MOBILIZAÇÃO E DESMOBILIZAÇÃO). AF_01/2020</t>
  </si>
  <si>
    <t xml:space="preserve"> 9.075 </t>
  </si>
  <si>
    <t>PILAR ESTRUTURA CONCRETO ARMADO USINADO BOMBEADO - FCK 25 Mpa - COMPLETO COM FÔRMAS, ESCORAMENTO, ARMADURA, LANÇADO E ADENSADO</t>
  </si>
  <si>
    <t xml:space="preserve"> 1.23 </t>
  </si>
  <si>
    <t>farmaco VIGA EM CONCRETO ARMADO USINADO - FCK 25 MPA - COMPLETO COM FÔRMAS, ESCORAMENTO, ARMADURA, LANÇADO E ADENSADO</t>
  </si>
  <si>
    <t xml:space="preserve"> 4.3 </t>
  </si>
  <si>
    <t xml:space="preserve"> 74202/002 </t>
  </si>
  <si>
    <t>LAJE PRE-MOLDADA P/PISO, SOBRECARGA 200KG/M2, VAOS ATE 3,50M/E=8CM, C/LAJOTAS E CAP.C/CONC FCK=20MPA, 4CM, INTER-EIXO 38CM, C/ESCORAMENTO (REAPR.3X) E FERRAGEM NEGATIVA</t>
  </si>
  <si>
    <t>ALVENARIAS</t>
  </si>
  <si>
    <t xml:space="preserve"> 87523 </t>
  </si>
  <si>
    <t>ALVENARIA DE VEDAÇÃO DE BLOCOS CERÂMICOS FURADOS NA HORIZONTAL DE 9X14X19CM (ESPESSURA 9CM) DE PAREDES COM ÁREA LÍQUIDA MAIOR OU IGUAL A 6M² COM VÃOS E ARGAMASSA DE ASSENTAMENTO COM PREPARO EM BETONEIRA. AF_06/2014</t>
  </si>
  <si>
    <t>KIT DE PORTA DE MADEIRA PARA PINTURA, SEMI-OCA (LEVE OU MÉDIA), PADRÃO MÉDIO, 80X210CM, ESPESSURA DE 3,5CM, ITENS INCLUSOS: DOBRADIÇAS, MONTAGEM E INSTALAÇÃO DO BATENTE, FECHADURA COM EXECUÇÃO DO FURO - FORNECIMENTO E INSTALAÇÃO. AF_12/2019</t>
  </si>
  <si>
    <t xml:space="preserve"> 6.4 </t>
  </si>
  <si>
    <t xml:space="preserve"> 6.010 </t>
  </si>
  <si>
    <t>CHAPA GALVANIZADA 40x80 cm PARA PROTEÇÃO DE PORTA PNE COLOCADA NOS DOIS LADOS DA PORTA</t>
  </si>
  <si>
    <t xml:space="preserve"> 100874 </t>
  </si>
  <si>
    <t>PUXADOR PARA PCD, FIXADO NA PORTA - FORNECIMENTO E INSTALAÇÃO. AF_01/2020</t>
  </si>
  <si>
    <t xml:space="preserve"> 6.6 </t>
  </si>
  <si>
    <t xml:space="preserve"> 100701 </t>
  </si>
  <si>
    <t>PORTA DE FERRO, DE ABRIR, TIPO GRADE COM CHAPA, COM GUARNIÇÕES. AF_12/2019</t>
  </si>
  <si>
    <t xml:space="preserve"> 92581 </t>
  </si>
  <si>
    <t>TRAMA DE AÇO COMPOSTA POR TERÇAS PARA TELHADOS DE ATÉ 2 ÁGUAS PARA TELHA ESTRUTURAL DE FIBROCIMENTO, INCLUSO TRANSPORTE VERTICAL. AF_07/2019</t>
  </si>
  <si>
    <t xml:space="preserve"> 94216 </t>
  </si>
  <si>
    <t>TELHAMENTO COM TELHA METÁLICA TERMOACÚSTICA E = 30 MM, COM ATÉ 2 ÁGUAS, INCLUSO IÇAMENTO. AF_07/2019</t>
  </si>
  <si>
    <t xml:space="preserve"> 7.5 </t>
  </si>
  <si>
    <t xml:space="preserve"> 9077 </t>
  </si>
  <si>
    <t>Cumeeira termoacústica</t>
  </si>
  <si>
    <t>INSTALAÇÕES ELÉTRICAS E SPDA</t>
  </si>
  <si>
    <t xml:space="preserve"> 91935 </t>
  </si>
  <si>
    <t>CABO DE COBRE FLEXÍVEL ISOLADO, 16 MM², ANTI-CHAMA 0,6/1,0 KV, PARA CIRCUITOS TERMINAIS - FORNECIMENTO E INSTALAÇÃO. AF_12/2015</t>
  </si>
  <si>
    <t xml:space="preserve"> 92984 </t>
  </si>
  <si>
    <t>CABO DE COBRE FLEXÍVEL ISOLADO, 25 MM², ANTI-CHAMA 0,6/1,0 KV, PARA DISTRIBUIÇÃO - FORNECIMENTO E INSTALAÇÃO. AF_12/2015</t>
  </si>
  <si>
    <t xml:space="preserve"> 91928 </t>
  </si>
  <si>
    <t>CABO DE COBRE FLEXÍVEL ISOLADO, 4 MM², ANTI-CHAMA 450/750 V, PARA CIRCUITOS TERMINAIS - FORNECIMENTO E INSTALAÇÃO. AF_12/2015</t>
  </si>
  <si>
    <t xml:space="preserve"> 2.590 </t>
  </si>
  <si>
    <t>Caixa de passagem/inspeção, medidas internas 80x80x60cm, em alvenaria de tijolo maciço, rebocada internamente, com colchão de brita de no fundo. Tampa em concreto armado com malha interna 10x10cm soldada na cantoneira de acabamento externo e suporte para remoção. Inclui todos os serviços e materiais. FORNECIMENTO E INSTALAÇÃO.</t>
  </si>
  <si>
    <t xml:space="preserve"> 91953 </t>
  </si>
  <si>
    <t>INTERRUPTOR SIMPLES (1 MÓDULO), 10A/250V, INCLUINDO SUPORTE E PLACA - FORNECIMENTO E INSTALAÇÃO. AF_12/2015</t>
  </si>
  <si>
    <t xml:space="preserve"> 91961 </t>
  </si>
  <si>
    <t>INTERRUPTOR PARALELO (2 MÓDULOS), 10A/250V, INCLUINDO SUPORTE E PLACA - FORNECIMENTO E INSTALAÇÃO. AF_12/2015</t>
  </si>
  <si>
    <t xml:space="preserve"> 91959 </t>
  </si>
  <si>
    <t>INTERRUPTOR SIMPLES (2 MÓDULOS), 10A/250V, INCLUINDO SUPORTE E PLACA - FORNECIMENTO E INSTALAÇÃO. AF_12/2015</t>
  </si>
  <si>
    <t xml:space="preserve"> 91967 </t>
  </si>
  <si>
    <t>INTERRUPTOR SIMPLES (3 MÓDULOS), 10A/250V, INCLUINDO SUPORTE E PLACA - FORNECIMENTO E INSTALAÇÃO. AF_12/2015</t>
  </si>
  <si>
    <t xml:space="preserve"> 92001 </t>
  </si>
  <si>
    <t>TOMADA BAIXA DE EMBUTIR (1 MÓDULO), 2P+T 20 A, INCLUINDO SUPORTE E PLACA - FORNECIMENTO E INSTALAÇÃO. AF_12/2015</t>
  </si>
  <si>
    <t xml:space="preserve"> 91997 </t>
  </si>
  <si>
    <t>TOMADA MÉDIA DE EMBUTIR (1 MÓDULO), 2P+T 20 A, INCLUINDO SUPORTE E PLACA - FORNECIMENTO E INSTALAÇÃO. AF_12/2015</t>
  </si>
  <si>
    <t xml:space="preserve"> 83399 </t>
  </si>
  <si>
    <t>RELE FOTOELETRICO P/ COMANDO DE ILUMINACAO EXTERNA 220V/1000W - FORNECIMENTO E INSTALACAO</t>
  </si>
  <si>
    <t xml:space="preserve"> 95801 </t>
  </si>
  <si>
    <t>CONDULETE DE ALUMÍNIO, TIPO X, PARA ELETRODUTO DE AÇO GALVANIZADO DN 20 MM (3/4''), APARENTE - FORNECIMENTO E INSTALAÇÃO. AF_11/2016_P</t>
  </si>
  <si>
    <t xml:space="preserve"> 9004 </t>
  </si>
  <si>
    <t>Disjuntor termomagnetico tripolar  80 A, padrão DIN (Europeu - linha branca), curva C, 5KA</t>
  </si>
  <si>
    <t xml:space="preserve"> 93656 </t>
  </si>
  <si>
    <t>DISJUNTOR MONOPOLAR TIPO DIN, CORRENTE NOMINAL DE 25A - FORNECIMENTO E INSTALAÇÃO. AF_04/2016</t>
  </si>
  <si>
    <t xml:space="preserve"> 6097 </t>
  </si>
  <si>
    <t>DPS - Dispositivo de proteção contra surto de tensão - MONOPOLAR, Classe I/II, Ue=275 Vac, Imax=45kA. Fornecimento e Instalação.</t>
  </si>
  <si>
    <t xml:space="preserve"> Eledu0028 </t>
  </si>
  <si>
    <t>Dispositivo DR Tetrapolar 100A 300mA 6KA/220V SDR-410003 - Steck Referência: SDR-410003</t>
  </si>
  <si>
    <t xml:space="preserve"> 8.0078 </t>
  </si>
  <si>
    <t>Eletrocalha metálica zincada LISA 100 x 50 mm, Chapa 24 ( 0,65 mm), Perfil "U", contendo pintura esmalte cor cinza, tampa de encaixe, junção para eletrocalha, derivações, suporte vertical para fixação. Todo o material necessário para instalação da eletrocalha. Fornecimento e instalação.</t>
  </si>
  <si>
    <t>Eletrocalha metálica zincada LISA 50 x 50 mm, Chapa 24 ( 0,65 mm), Perfil "U", contendo pintura esmalte cor cinza, tampa de encaixe, junção para eletrocalha, derivações, suporte vertical para fixação. Todo o material necessário para instalação da eletrocalha. Fornecimento e instalação.</t>
  </si>
  <si>
    <t xml:space="preserve"> 359 </t>
  </si>
  <si>
    <t>Eletroduto de pvc rígido roscável, diâm = 85mm (3")</t>
  </si>
  <si>
    <t xml:space="preserve"> 95749 </t>
  </si>
  <si>
    <t>ELETRODUTO DE AÇO GALVANIZADO, CLASSE LEVE, DN 20 MM (3/4), APARENTE, INSTALADO EM PAREDE - FORNECIMENTO E INSTALAÇÃO. AF_11/2016_P</t>
  </si>
  <si>
    <t xml:space="preserve"> 9.338 </t>
  </si>
  <si>
    <t>Luminaria de sobrepor com calha esmaltada com duas lampadas tuboled de 18W, suportes tipo rotor com contatos em bronze</t>
  </si>
  <si>
    <t xml:space="preserve"> 97607 </t>
  </si>
  <si>
    <t>LUMINÁRIA ARANDELA TIPO TARTARUGA, DE SOBREPOR, COM 1 LÂMPADA LED DE 6 W, SEM REATOR - FORNECIMENTO E INSTALAÇÃO. AF_02/2020</t>
  </si>
  <si>
    <t xml:space="preserve"> 97592 </t>
  </si>
  <si>
    <t>LUMINÁRIA TIPO PLAFON, DE SOBREPOR, COM 1 LÂMPADA LED DE 12/13 W, SEM REATOR - FORNECIMENTO E INSTALAÇÃO. AF_02/2020</t>
  </si>
  <si>
    <t xml:space="preserve"> 2017 </t>
  </si>
  <si>
    <t>Quadro de distribuição de SOBREPOR, metálico, pintura epóxi branca, capacidade de 44 (2x22) módulos monopolares na vertical e 7 na horizontal, barramento de cobre trifásico tipo espinha de peixe 150A, barramentos de neutro e de proteção, obturadores para os espaços vazios, com tampa abre e fecha, terminais pré-isolados para todos os cabos elétricos. Identificação de circuitos e etiqueta de advertência conforme ABNT NBR 5410. Fornecimento e instalação.</t>
  </si>
  <si>
    <t xml:space="preserve"> 9051 </t>
  </si>
  <si>
    <t>Caixa de equalização p/aterramento 20x20x10cm de sobrepor p/11 terminais de pressão c/barramento</t>
  </si>
  <si>
    <t xml:space="preserve"> 9048 </t>
  </si>
  <si>
    <t xml:space="preserve"> 10.5.16 </t>
  </si>
  <si>
    <t xml:space="preserve"> ACE-ASS-015 </t>
  </si>
  <si>
    <t>ASSENTO PARA VASO PNE (NBR 9050)</t>
  </si>
  <si>
    <t>CAERN</t>
  </si>
  <si>
    <t xml:space="preserve"> 1070248 </t>
  </si>
  <si>
    <t>LAVATÓRIO DE LOUÇA BRANCA DE  CANTO MASTER DECA L76C 17 OUEQUIVALENTE, INCUSIVE     ACESSÓRIOS      METÁLICOS</t>
  </si>
  <si>
    <t xml:space="preserve"> 10.5.17 </t>
  </si>
  <si>
    <t xml:space="preserve"> 44.03.180 </t>
  </si>
  <si>
    <t>Dispenser toalheiro em ABS, para folhas</t>
  </si>
  <si>
    <t>Conector de medição em bronze c/4 parafusos p/cabos de cobre 16-70mm² ref.TEL-560 (pára-raio)</t>
  </si>
  <si>
    <t>Un</t>
  </si>
  <si>
    <t xml:space="preserve"> 96985 </t>
  </si>
  <si>
    <t>HASTE DE ATERRAMENTO 5/8  PARA SPDA - FORNECIMENTO E INSTALAÇÃO. AF_12/2017</t>
  </si>
  <si>
    <t xml:space="preserve"> 10728 </t>
  </si>
  <si>
    <t>Caixa inspeção em poliamida 150x110x70mm, bocal 1" (DN 32mm), ref: TEL-541 (SPDA)</t>
  </si>
  <si>
    <t xml:space="preserve"> 96973 </t>
  </si>
  <si>
    <t>CORDOALHA DE COBRE NU 35 MM², NÃO ENTERRADA, COM ISOLADOR - FORNECIMENTO E INSTALAÇÃO. AF_12/2017</t>
  </si>
  <si>
    <t xml:space="preserve"> 98463 </t>
  </si>
  <si>
    <t>SUPORTE ISOLADOR PARA CORDOALHA DE COBRE - FORNECIMENTO E INSTALAÇÃO. AF_12/2017</t>
  </si>
  <si>
    <t xml:space="preserve"> 354 </t>
  </si>
  <si>
    <t>Eletroduto de pvc rígido roscável, diâm = 32mm (1")</t>
  </si>
  <si>
    <t>Cordoalha de aço 9,53mm 7 fios. Fornecimento e instalação</t>
  </si>
  <si>
    <t xml:space="preserve"> 10907 </t>
  </si>
  <si>
    <t>Conector cabo-haste em bronze natural para 2 cabos cobre de 16mm² a 70mm² com grampo "U" e porcas de aço galv.Ref:TEL-583 ou similar - fornecimento e instalação</t>
  </si>
  <si>
    <t xml:space="preserve"> 09.13.015 </t>
  </si>
  <si>
    <t>BARRA CHATA ACO GALVANIZADO (3/4"X1/8") - CAPTOR P/ PARA RAIOS</t>
  </si>
  <si>
    <t>INSTALAÇÕES DE LÓGICA</t>
  </si>
  <si>
    <t xml:space="preserve"> 98302 </t>
  </si>
  <si>
    <t>PATCH PANEL 24 PORTAS, CATEGORIA 6 - FORNECIMENTO E INSTALAÇÃO. AF_11/2019</t>
  </si>
  <si>
    <t xml:space="preserve"> 98297 </t>
  </si>
  <si>
    <t>CABO ELETRÔNICO CATEGORIA 6, INSTALADO EM EDIFICAÇÃO INSTITUCIONAL - FORNECIMENTO E INSTALAÇÃO. AF_11/2019</t>
  </si>
  <si>
    <t xml:space="preserve"> 20004 </t>
  </si>
  <si>
    <t>Caixa de passagem/inspeção, medidas internas 60x60x60cm, em alvenaria de tijolo maciço, rebocada internamente, com colchão de brita de 15cm no fundo. Tampa  em concreto armado (25 MPA) com malha de aço interna 10x10cm com suporte para remoção, ESP.=5cm. Inclusive escavação e reaterro. REF. SINAPI (83449). FORNECIMENTO E INSTALAÇÃO.</t>
  </si>
  <si>
    <t xml:space="preserve"> 7817 </t>
  </si>
  <si>
    <t>Tomada dupla para lógica RJ45, 4"x2", embutir, completa, ref.0605, Fame ou similar</t>
  </si>
  <si>
    <t xml:space="preserve"> 9.6 </t>
  </si>
  <si>
    <t xml:space="preserve"> 9.7 </t>
  </si>
  <si>
    <t xml:space="preserve"> 9.8 </t>
  </si>
  <si>
    <t xml:space="preserve"> 9.9 </t>
  </si>
  <si>
    <t xml:space="preserve"> 3.006 </t>
  </si>
  <si>
    <t>RACK DE PAREDE COM PORTA METÁLICA E VISOR DE ACRÍLICO DE 19"x12Ux570mm (INTERNOS), C/ ORGANIZADORES DE CABOS VERTICAIS, GUIAS DE CABOS, BANDEJA ESTENDIDA, 1 CALHA DE TOMADAS 1U, KIT VENT., REFERÊNCIA CEMAR CRC-PA-19". FORNECIMENTO E INSTALAÇÃO.</t>
  </si>
  <si>
    <t xml:space="preserve"> 9.10 </t>
  </si>
  <si>
    <t xml:space="preserve"> 9.006 </t>
  </si>
  <si>
    <t>CERTIFICAÇÃO CATEGORIA 6</t>
  </si>
  <si>
    <t xml:space="preserve"> 10.1.1 </t>
  </si>
  <si>
    <t xml:space="preserve"> 10.1.2 </t>
  </si>
  <si>
    <t xml:space="preserve"> 91786 </t>
  </si>
  <si>
    <t>(COMPOSIÇÃO REPRESENTATIVA) DO SERVIÇO DE INSTALAÇÃO TUBOS DE PVC, SOLDÁVEL, ÁGUA FRIA, DN 32 MM (INSTALADO EM RAMAL, SUB-RAMAL, RAMAL DE DISTRIBUIÇÃO OU PRUMADA), INCLUSIVE CONEXÕES, CORTES E FIXAÇÕES, PARA PRÉDIOS. AF_10/2015</t>
  </si>
  <si>
    <t xml:space="preserve"> 10.1.3 </t>
  </si>
  <si>
    <t xml:space="preserve"> 099683 </t>
  </si>
  <si>
    <t>EMBASA</t>
  </si>
  <si>
    <t>FORNECIMENTO E INSTALACAO DE RESERVATORIO DE POLIETILENO CAPACIDADE DE 500L</t>
  </si>
  <si>
    <t xml:space="preserve"> UNID</t>
  </si>
  <si>
    <t xml:space="preserve"> 10.1.4 </t>
  </si>
  <si>
    <t xml:space="preserve"> 94703 </t>
  </si>
  <si>
    <t>ADAPTADOR COM FLANGE E ANEL DE VEDAÇÃO, PVC, SOLDÁVEL, DN  25 MM X 3/4 , INSTALADO EM RESERVAÇÃO DE ÁGUA DE EDIFICAÇÃO QUE POSSUA RESERVATÓRIO DE FIBRA/FIBROCIMENTO   FORNECIMENTO E INSTALAÇÃO. AF_06/2016</t>
  </si>
  <si>
    <t xml:space="preserve"> 10.1.5 </t>
  </si>
  <si>
    <t xml:space="preserve"> 94704 </t>
  </si>
  <si>
    <t>ADAPTADOR COM FLANGE E ANEL DE VEDAÇÃO, PVC, SOLDÁVEL, DN 32 MM X 1 , INSTALADO EM RESERVAÇÃO DE ÁGUA DE EDIFICAÇÃO QUE POSSUA RESERVATÓRIO DE FIBRA/FIBROCIMENTO   FORNECIMENTO E INSTALAÇÃO. AF_06/2016</t>
  </si>
  <si>
    <t xml:space="preserve"> 10.1.6 </t>
  </si>
  <si>
    <t xml:space="preserve"> 94796 </t>
  </si>
  <si>
    <t>TORNEIRA DE BOIA, ROSCÁVEL, 3/4 , FORNECIDA E INSTALADA EM RESERVAÇÃO DE ÁGUA. AF_06/2016</t>
  </si>
  <si>
    <t xml:space="preserve"> 10.1.7 </t>
  </si>
  <si>
    <t xml:space="preserve"> 88547 </t>
  </si>
  <si>
    <t>CHAVE DE BOIA AUTOMÁTICA SUPERIOR 10A/250V - FORNECIMENTO E INSTALACAO</t>
  </si>
  <si>
    <t xml:space="preserve"> 10.1.8 </t>
  </si>
  <si>
    <t xml:space="preserve"> 97741 </t>
  </si>
  <si>
    <t>KIT CAVALETE PARA MEDIÇÃO DE ÁGUA - ENTRADA INDIVIDUALIZADA, EM PVC DN 25 (¾), PARA 1 MEDIDOR  FORNECIMENTO E INSTALAÇÃO (EXCLUSIVE HIDRÔMETRO). AF_11/2016</t>
  </si>
  <si>
    <t xml:space="preserve"> 10.2 </t>
  </si>
  <si>
    <t>ESGOTO SANITARIO</t>
  </si>
  <si>
    <t xml:space="preserve"> 10.2.1 </t>
  </si>
  <si>
    <t xml:space="preserve"> 49.01.030 </t>
  </si>
  <si>
    <t>Caixa sifonada de PVC rígido de 150 x 150 x 50 mm, com grelha</t>
  </si>
  <si>
    <t xml:space="preserve"> 10.2.2 </t>
  </si>
  <si>
    <t xml:space="preserve"> 49.01.050 </t>
  </si>
  <si>
    <t>Caixa sifonada de PVC rígido de 250 x 172 x 50 mm, com tampa cega</t>
  </si>
  <si>
    <t xml:space="preserve"> 10.2.3 </t>
  </si>
  <si>
    <t xml:space="preserve"> 49.01.070 </t>
  </si>
  <si>
    <t>Caixa sifonada de PVC rígido de 250 x 230 x 75 mm, com tampa cega</t>
  </si>
  <si>
    <t xml:space="preserve"> 10.2.4 </t>
  </si>
  <si>
    <t xml:space="preserve"> 4736 </t>
  </si>
  <si>
    <t>Calha de concreto, com grelha de ferro, seção 0,20 x 0,20m</t>
  </si>
  <si>
    <t xml:space="preserve"> 10.2.5 </t>
  </si>
  <si>
    <t xml:space="preserve"> 97901 </t>
  </si>
  <si>
    <t>CAIXA ENTERRADA HIDRÁULICA RETANGULAR EM ALVENARIA COM TIJOLOS CERÂMICOS MACIÇOS, DIMENSÕES INTERNAS: 0,4X0,4X0,4 M PARA REDE DE ESGOTO. AF_05/2018</t>
  </si>
  <si>
    <t xml:space="preserve"> 10.2.6 </t>
  </si>
  <si>
    <t xml:space="preserve"> 10.2.7 </t>
  </si>
  <si>
    <t xml:space="preserve"> 10.2.8 </t>
  </si>
  <si>
    <t xml:space="preserve"> 10.2.9 </t>
  </si>
  <si>
    <t xml:space="preserve"> 10.2.10 </t>
  </si>
  <si>
    <t xml:space="preserve"> 91796 </t>
  </si>
  <si>
    <t>(COMPOSIÇÃO REPRESENTATIVA) DO SERVIÇO DE INSTALAÇÃO DE TUBO DE PVC, SÉRIE NORMAL, ESGOTO PREDIAL, DN 150 MM (INSTALADO EM SUB-COLETOR AÉREO), INCLUSIVE CONEXÕES, CORTES E FIXAÇÕES, PARA PRÉDIOS. AF_10/2015</t>
  </si>
  <si>
    <t xml:space="preserve"> 10.3 </t>
  </si>
  <si>
    <t xml:space="preserve"> 10.3.1 </t>
  </si>
  <si>
    <t xml:space="preserve"> 10.3.2 </t>
  </si>
  <si>
    <t xml:space="preserve"> 10.3.3 </t>
  </si>
  <si>
    <t xml:space="preserve"> 180837 </t>
  </si>
  <si>
    <t>Reservatório em polietileno de 5.000 L</t>
  </si>
  <si>
    <t xml:space="preserve"> 10.3.4 </t>
  </si>
  <si>
    <t xml:space="preserve"> 83648 </t>
  </si>
  <si>
    <t>BOMBA RECALQUE D'AGUA TRIFASICA 0,5 HP</t>
  </si>
  <si>
    <t xml:space="preserve"> 10.3.5 </t>
  </si>
  <si>
    <t xml:space="preserve"> 46.18.110 </t>
  </si>
  <si>
    <t>Flange avulso em ferro fundido, classe PN-10, DN= 150mm</t>
  </si>
  <si>
    <t xml:space="preserve"> 10.4 </t>
  </si>
  <si>
    <t xml:space="preserve"> 10.4.1 </t>
  </si>
  <si>
    <t xml:space="preserve"> ABE-FOS-010 </t>
  </si>
  <si>
    <t>FOSSA SÉPTICA PARA 2250 L/DIA, DE CONCRETO, INSTALADA (30 PESSOAS), INCLUSIVE BOTA FORA DE MATERIAL ESCAVADO</t>
  </si>
  <si>
    <t>U</t>
  </si>
  <si>
    <t xml:space="preserve"> 10.4.2 </t>
  </si>
  <si>
    <t xml:space="preserve"> 11936 </t>
  </si>
  <si>
    <t>Filtro pré-moldado, 03 anéis conc d=1,50 x 0,50m, tampa conc d=1,60x0,05m (v=3390 litros)</t>
  </si>
  <si>
    <t xml:space="preserve"> 10.5 </t>
  </si>
  <si>
    <t>APARELHOS SANITÁRIOS - LOUÇAS E METAIS</t>
  </si>
  <si>
    <t xml:space="preserve"> 10.5.1 </t>
  </si>
  <si>
    <t xml:space="preserve"> 95472 </t>
  </si>
  <si>
    <t>VASO SANITARIO SIFONADO CONVENCIONAL PARA PCD SEM FURO FRONTAL COM LOUÇA BRANCA SEM ASSENTO, INCLUSO CONJUNTO DE LIGAÇÃO PARA BACIA SANITÁRIA AJUSTÁVEL - FORNECIMENTO E INSTALAÇÃO. AF_01/2020</t>
  </si>
  <si>
    <t xml:space="preserve"> 10.5.2 </t>
  </si>
  <si>
    <t xml:space="preserve"> 10.5.3 </t>
  </si>
  <si>
    <t>CUBA DE EMBUTIR DE AÇO INOXIDÁVEL MÉDIA, INCLUSO VÁLVULA TIPO AMERICANA E SIFÃO TIPO GARRAFA EM METAL CROMADO - FORNECIMENTO E INSTALAÇÃO. AF_01/2020</t>
  </si>
  <si>
    <t xml:space="preserve"> 10.5.4 </t>
  </si>
  <si>
    <t xml:space="preserve"> 10.24.20 </t>
  </si>
  <si>
    <t>TORNEIRA DE PRESSAO PRESMATIC BENEFIT OU EQUIVALENTE</t>
  </si>
  <si>
    <t xml:space="preserve"> 10.5.5 </t>
  </si>
  <si>
    <t xml:space="preserve"> 86910 </t>
  </si>
  <si>
    <t>TORNEIRA CROMADA TUBO MÓVEL, DE PAREDE, 1/2 OU 3/4, PARA PIA DE COZINHA, PADRÃO MÉDIO - FORNECIMENTO E INSTALAÇÃO. AF_01/2020</t>
  </si>
  <si>
    <t xml:space="preserve"> 10.5.6 </t>
  </si>
  <si>
    <t xml:space="preserve"> 86911 </t>
  </si>
  <si>
    <t>TORNEIRA CROMADA LONGA, DE PAREDE, 1/2 OU 3/4, PARA PIA DE COZINHA, PADRÃO POPULAR - FORNECIMENTO E INSTALAÇÃO. AF_01/2020</t>
  </si>
  <si>
    <t xml:space="preserve"> 10.5.7 </t>
  </si>
  <si>
    <t xml:space="preserve"> 89987 </t>
  </si>
  <si>
    <t>REGISTRO DE GAVETA BRUTO, LATÃO, ROSCÁVEL, 3/4", COM ACABAMENTO E CANOPLA CROMADOS. FORNECIDO E INSTALADO EM RAMAL DE ÁGUA. AF_12/2014</t>
  </si>
  <si>
    <t xml:space="preserve"> 10.5.8 </t>
  </si>
  <si>
    <t xml:space="preserve"> 94489 </t>
  </si>
  <si>
    <t>REGISTRO DE ESFERA, PVC, SOLDÁVEL, DN  25 MM, INSTALADO EM RESERVAÇÃO DE ÁGUA DE EDIFICAÇÃO QUE POSSUA RESERVATÓRIO DE FIBRA/FIBROCIMENTO   FORNECIMENTO E INSTALAÇÃO. AF_06/2016</t>
  </si>
  <si>
    <t xml:space="preserve"> 10.5.9 </t>
  </si>
  <si>
    <t xml:space="preserve"> 94490 </t>
  </si>
  <si>
    <t>REGISTRO DE ESFERA, PVC, SOLDÁVEL, DN  32 MM, INSTALADO EM RESERVAÇÃO DE ÁGUA DE EDIFICAÇÃO QUE POSSUA RESERVATÓRIO DE FIBRA/FIBROCIMENTO   FORNECIMENTO E INSTALAÇÃO. AF_06/2016</t>
  </si>
  <si>
    <t xml:space="preserve"> 10.5.10 </t>
  </si>
  <si>
    <t xml:space="preserve"> 2055 </t>
  </si>
  <si>
    <t>Tanque em aço inox, incluso torneira cromada e sifão PVC</t>
  </si>
  <si>
    <t xml:space="preserve"> 10.5.11 </t>
  </si>
  <si>
    <t>Dispenser papel higiênico em ABS para rolão 300 / 600 m, com visor</t>
  </si>
  <si>
    <t xml:space="preserve"> 10.5.12 </t>
  </si>
  <si>
    <t xml:space="preserve"> 100860 </t>
  </si>
  <si>
    <t>CHUVEIRO ELÉTRICO COMUM CORPO PLÁSTICO, TIPO DUCHA  FORNECIMENTO E INSTALAÇÃO. AF_01/2020</t>
  </si>
  <si>
    <t xml:space="preserve"> 10.5.13 </t>
  </si>
  <si>
    <t xml:space="preserve"> BAN-GRA-005 </t>
  </si>
  <si>
    <t>BANCADA EM GRANITO CINZA ANDORINHA E = 3 CM, APOIADA EM CONSOLE DE METALON 20 X 30 MM</t>
  </si>
  <si>
    <t xml:space="preserve"> 10.5.14 </t>
  </si>
  <si>
    <t xml:space="preserve"> 100868 </t>
  </si>
  <si>
    <t>BARRA DE APOIO RETA, EM ACO INOX POLIDO, COMPRIMENTO 80 CM,  FIXADA NA PAREDE - FORNECIMENTO E INSTALAÇÃO. AF_01/2020</t>
  </si>
  <si>
    <t xml:space="preserve"> 10.5.15 </t>
  </si>
  <si>
    <t xml:space="preserve"> C2313 </t>
  </si>
  <si>
    <t>TANQUE PRÉ-MOLDADO DE CONCRETO (0.80X0.70)m</t>
  </si>
  <si>
    <t>IMPERMEABILIZAÇÃO</t>
  </si>
  <si>
    <t xml:space="preserve"> 98557 </t>
  </si>
  <si>
    <t>IMPERMEABILIZAÇÃO DE SUPERFÍCIE COM EMULSÃO ASFÁLTICA, 2 DEMÃOS AF_06/2018</t>
  </si>
  <si>
    <t>INSTALAÇÕES DE COMBATE A INCÊNDIO</t>
  </si>
  <si>
    <t xml:space="preserve"> 13.1.1 </t>
  </si>
  <si>
    <t xml:space="preserve"> 87879 </t>
  </si>
  <si>
    <t>CHAPISCO APLICADO EM ALVENARIAS E ESTRUTURAS DE CONCRETO INTERNAS, COM COLHER DE PEDREIRO.  ARGAMASSA TRAÇO 1:3 COM PREPARO EM BETONEIRA 400L. AF_06/2014</t>
  </si>
  <si>
    <t xml:space="preserve"> 13.1.2 </t>
  </si>
  <si>
    <t xml:space="preserve"> 87536 </t>
  </si>
  <si>
    <t>EMBOÇO, PARA RECEBIMENTO DE CERÂMICA, EM ARGAMASSA TRAÇO 1:2:8, PREPARO MANUAL, APLICADO MANUALMENTE EM FACES INTERNAS DE PAREDES, PARA AMBIENTE COM ÁREA  MAIOR QUE 10M2, ESPESSURA DE 20MM, COM EXECUÇÃO DE TALISCAS. AF_06/2014</t>
  </si>
  <si>
    <t xml:space="preserve"> 13.1.3 </t>
  </si>
  <si>
    <t xml:space="preserve"> C2126 </t>
  </si>
  <si>
    <t>REBOCO C/ARGAMASSA PRÉ-FABRICADA ESP=5 mm P/ PAREDE</t>
  </si>
  <si>
    <t xml:space="preserve"> 13.1.4 </t>
  </si>
  <si>
    <t xml:space="preserve"> 13.2.1 </t>
  </si>
  <si>
    <t xml:space="preserve"> 96116 </t>
  </si>
  <si>
    <t>FORRO EM RÉGUAS DE PVC, FRISADO, PARA AMBIENTES COMERCIAIS, INCLUSIVE ESTRUTURA DE FIXAÇÃO. AF_05/2017_P</t>
  </si>
  <si>
    <t xml:space="preserve"> 13.3 </t>
  </si>
  <si>
    <t xml:space="preserve"> 13.3.1 </t>
  </si>
  <si>
    <t xml:space="preserve"> 87263 </t>
  </si>
  <si>
    <t>REVESTIMENTO CERÂMICO PARA PISO COM PLACAS TIPO PORCELANATO DE DIMENSÕES 60X60 CM APLICADA EM AMBIENTES DE ÁREA MAIOR QUE 10 M². AF_06/2014</t>
  </si>
  <si>
    <t xml:space="preserve"> 13.3.2 </t>
  </si>
  <si>
    <t xml:space="preserve"> 13.3.3 </t>
  </si>
  <si>
    <t xml:space="preserve"> 87690 </t>
  </si>
  <si>
    <t>CONTRAPISO EM ARGAMASSA TRAÇO 1:4 (CIMENTO E AREIA), PREPARO MECÂNICO COM BETONEIRA 400 L, APLICADO EM ÁREAS SECAS SOBRE LAJE, NÃO ADERIDO, ESPESSURA 5CM. AF_06/2014</t>
  </si>
  <si>
    <t xml:space="preserve"> 13.4 </t>
  </si>
  <si>
    <t xml:space="preserve"> 13.4.1 </t>
  </si>
  <si>
    <t xml:space="preserve"> 13.05.022 </t>
  </si>
  <si>
    <t>RODAPE PORCELANATO ESMALTADO 7CM</t>
  </si>
  <si>
    <t xml:space="preserve"> 13.4.2 </t>
  </si>
  <si>
    <t xml:space="preserve"> 110458 </t>
  </si>
  <si>
    <t>PEITORIL DE GRANITO POLIDO - ESP=2CM</t>
  </si>
  <si>
    <t xml:space="preserve"> 13.4.3 </t>
  </si>
  <si>
    <t xml:space="preserve"> 98689 </t>
  </si>
  <si>
    <t>SOLEIRA EM GRANITO, LARGURA 15 CM, ESPESSURA 2,0 CM. AF_06/2018</t>
  </si>
  <si>
    <t xml:space="preserve"> 080103 </t>
  </si>
  <si>
    <t>Vidro fantasia mini-boreal, com 4 mm de espessura</t>
  </si>
  <si>
    <t xml:space="preserve"> 72117 </t>
  </si>
  <si>
    <t>VIDRO LISO COMUM TRANSPARENTE, ESPESSURA 4MM</t>
  </si>
  <si>
    <t>PINTURA</t>
  </si>
  <si>
    <t xml:space="preserve"> 100762 </t>
  </si>
  <si>
    <t>PINTURA COM TINTA ALQUÍDICA DE ACABAMENTO (ESMALTE SINTÉTICO FOSCO) APLICADA A ROLO OU PINCEL SOBRE SUPERFÍCIES METÁLICAS (EXCETO PERFIL) EXECUTADO EM OBRA (02 DEMÃOS). AF_01/2020</t>
  </si>
  <si>
    <t xml:space="preserve"> 15.4 </t>
  </si>
  <si>
    <t xml:space="preserve"> 84657 </t>
  </si>
  <si>
    <t>FUNDO SINTETICO NIVELADOR BRANCO</t>
  </si>
  <si>
    <t xml:space="preserve"> 15.5 </t>
  </si>
  <si>
    <t xml:space="preserve"> 74065/003 </t>
  </si>
  <si>
    <t>PINTURA ESMALTE BRILHANTE PARA MADEIRA, DUAS DEMAOS, SOBRE FUNDO NIVELADOR BRANCO</t>
  </si>
  <si>
    <t xml:space="preserve"> 16 </t>
  </si>
  <si>
    <t>SERVIÇOS COMPLEMENTARES</t>
  </si>
  <si>
    <t xml:space="preserve"> 16.1 </t>
  </si>
  <si>
    <t xml:space="preserve"> 99809 </t>
  </si>
  <si>
    <t>LIMPEZA DE PISO DE LADRILHO HIDRÁULICO COM PANO ÚMIDO. AF_04/2019</t>
  </si>
  <si>
    <t xml:space="preserve">_______________________________________________________________
Universidade Federal de Santa Maria
</t>
  </si>
  <si>
    <t>Obra</t>
  </si>
  <si>
    <t>Bancos</t>
  </si>
  <si>
    <t>B.D.I.</t>
  </si>
  <si>
    <t>Encargos Sociais</t>
  </si>
  <si>
    <t>Planilha Orçamentária Sintética Com Valor do Material e da Mão de Obra</t>
  </si>
  <si>
    <t>Item</t>
  </si>
  <si>
    <t>Código</t>
  </si>
  <si>
    <t>Banco</t>
  </si>
  <si>
    <t>Descrição</t>
  </si>
  <si>
    <t>Und</t>
  </si>
  <si>
    <t>Quant.</t>
  </si>
  <si>
    <t>Valor Unit</t>
  </si>
  <si>
    <t>Valor Unit com BDI</t>
  </si>
  <si>
    <t>Total</t>
  </si>
  <si>
    <t>M. O.</t>
  </si>
  <si>
    <t>MAT.</t>
  </si>
  <si>
    <t xml:space="preserve"> 1 </t>
  </si>
  <si>
    <t xml:space="preserve"> 1.1 </t>
  </si>
  <si>
    <t>Próprio</t>
  </si>
  <si>
    <t>MES</t>
  </si>
  <si>
    <t xml:space="preserve"> 1.2 </t>
  </si>
  <si>
    <t>m²</t>
  </si>
  <si>
    <t xml:space="preserve"> 1.3 </t>
  </si>
  <si>
    <t xml:space="preserve"> 90777 </t>
  </si>
  <si>
    <t>SINAPI</t>
  </si>
  <si>
    <t>ENGENHEIRO CIVIL DE OBRA JUNIOR COM ENCARGOS COMPLEMENTARES</t>
  </si>
  <si>
    <t>H</t>
  </si>
  <si>
    <t xml:space="preserve"> 1.4 </t>
  </si>
  <si>
    <t>MESTRE DE OBRAS COM ENCARGOS COMPLEMENTARES</t>
  </si>
  <si>
    <t xml:space="preserve"> 1.5 </t>
  </si>
  <si>
    <t xml:space="preserve"> 73960/001 </t>
  </si>
  <si>
    <t>INSTAL/LIGACAO PROVISORIA ELETRICA BAIXA TENSAO P/CANT OBRA           OBRA,M3-CHAVE 100A CARGA 3KWH,20CV EXCL FORN MEDIDOR</t>
  </si>
  <si>
    <t>UN</t>
  </si>
  <si>
    <t xml:space="preserve"> 1.6 </t>
  </si>
  <si>
    <t xml:space="preserve"> 74220/001 </t>
  </si>
  <si>
    <t>TAPUME DE CHAPA DE MADEIRA COMPENSADA, E= 6MM, COM PINTURA A CAL E REAPROVEITAMENTO DE 2X</t>
  </si>
  <si>
    <t xml:space="preserve"> 1.7 </t>
  </si>
  <si>
    <t xml:space="preserve"> 74209/001 </t>
  </si>
  <si>
    <t>PLACA DE OBRA EM CHAPA DE ACO GALVANIZADO</t>
  </si>
  <si>
    <t xml:space="preserve"> 2 </t>
  </si>
  <si>
    <t xml:space="preserve"> 2.1 </t>
  </si>
  <si>
    <t xml:space="preserve"> 2.2 </t>
  </si>
  <si>
    <t>m³</t>
  </si>
  <si>
    <t xml:space="preserve"> 2.3 </t>
  </si>
  <si>
    <t xml:space="preserve"> 2.4 </t>
  </si>
  <si>
    <t xml:space="preserve"> 3 </t>
  </si>
  <si>
    <t xml:space="preserve"> 3.1 </t>
  </si>
  <si>
    <t xml:space="preserve"> 3.2 </t>
  </si>
  <si>
    <t xml:space="preserve"> 3.3 </t>
  </si>
  <si>
    <t>M</t>
  </si>
  <si>
    <t xml:space="preserve"> 4 </t>
  </si>
  <si>
    <t>SUPRAESTRUTURA</t>
  </si>
  <si>
    <t xml:space="preserve"> 4.1 </t>
  </si>
  <si>
    <t xml:space="preserve"> 4.2 </t>
  </si>
  <si>
    <t xml:space="preserve"> 5 </t>
  </si>
  <si>
    <t xml:space="preserve"> 5.1 </t>
  </si>
  <si>
    <t xml:space="preserve"> 5.2 </t>
  </si>
  <si>
    <t xml:space="preserve"> 83901 </t>
  </si>
  <si>
    <t>VERGAS 10X10 CM, PREMOLDADAS C/ CONCRETO FCK=15 MPA (PREPARO MECANICO), ACO CA-50 COM FORMAS TABUA DE PINHO 3A</t>
  </si>
  <si>
    <t xml:space="preserve"> 6 </t>
  </si>
  <si>
    <t>ESQUADRIAS</t>
  </si>
  <si>
    <t xml:space="preserve"> 6.1 </t>
  </si>
  <si>
    <t xml:space="preserve"> 6103 </t>
  </si>
  <si>
    <t>JANELA BASCULANTE, ACO, COM BATENTE/REQUADRO, 60 X80 CM SEM VIDROS</t>
  </si>
  <si>
    <t xml:space="preserve"> 6.2 </t>
  </si>
  <si>
    <t xml:space="preserve"> 73933/004 </t>
  </si>
  <si>
    <t>PORTA DE FERRO DE ABRIR TIPO BARRA CHATA, COM REQUADRO E GUARNICAO COMPLETA</t>
  </si>
  <si>
    <t xml:space="preserve"> 6.3 </t>
  </si>
  <si>
    <t xml:space="preserve"> 90843 </t>
  </si>
  <si>
    <t xml:space="preserve"> 6.5 </t>
  </si>
  <si>
    <t>ORSE</t>
  </si>
  <si>
    <t>un</t>
  </si>
  <si>
    <t xml:space="preserve"> 7 </t>
  </si>
  <si>
    <t>COBERTURA</t>
  </si>
  <si>
    <t xml:space="preserve"> 7.1 </t>
  </si>
  <si>
    <t xml:space="preserve"> 7.2 </t>
  </si>
  <si>
    <t xml:space="preserve"> 6067 </t>
  </si>
  <si>
    <t>PINTURA ESMALTE BRILHANTE (2 DEMAOS) SOBRE SUPERFICIE METALICA, INCLUSIVE PROTECAO COM ZARCAO (1 DEMAO)</t>
  </si>
  <si>
    <t xml:space="preserve"> 7.3 </t>
  </si>
  <si>
    <t xml:space="preserve"> 72104 </t>
  </si>
  <si>
    <t>CALHA EM CHAPA DE ACO GALVANIZADO NUMERO 24, DESENVOLVIMENTO DE 33CM</t>
  </si>
  <si>
    <t>m</t>
  </si>
  <si>
    <t xml:space="preserve"> 7.4 </t>
  </si>
  <si>
    <t xml:space="preserve"> 8 </t>
  </si>
  <si>
    <t xml:space="preserve"> 8.1 </t>
  </si>
  <si>
    <t xml:space="preserve"> 91924 </t>
  </si>
  <si>
    <t>CABO DE COBRE FLEXÍVEL ISOLADO, 1,5 MM², ANTI-CHAMA 450/750 V, PARA CIRCUITOS TERMINAIS - FORNECIMENTO E INSTALAÇÃO. AF_12/2015</t>
  </si>
  <si>
    <t xml:space="preserve"> 91926 </t>
  </si>
  <si>
    <t>CABO DE COBRE FLEXÍVEL ISOLADO, 2,5 MM², ANTI-CHAMA 450/750 V, PARA CIRCUITOS TERMINAIS - FORNECIMENTO E INSTALAÇÃO. AF_12/2015</t>
  </si>
  <si>
    <t>unid</t>
  </si>
  <si>
    <t xml:space="preserve"> 91930 </t>
  </si>
  <si>
    <t>CABO DE COBRE FLEXÍVEL ISOLADO, 6 MM², ANTI-CHAMA 450/750 V, PARA CIRCUITOS TERMINAIS - FORNECIMENTO E INSTALAÇÃO. AF_12/2015</t>
  </si>
  <si>
    <t xml:space="preserve"> 93654 </t>
  </si>
  <si>
    <t>DISJUNTOR MONOPOLAR TIPO DIN, CORRENTE NOMINAL DE 16A - FORNECIMENTO E INSTALAÇÃO. AF_04/2016</t>
  </si>
  <si>
    <t xml:space="preserve"> 93655 </t>
  </si>
  <si>
    <t>DISJUNTOR MONOPOLAR TIPO DIN, CORRENTE NOMINAL DE 20A - FORNECIMENTO E INSTALAÇÃO. AF_04/2016</t>
  </si>
  <si>
    <t xml:space="preserve"> 93658 </t>
  </si>
  <si>
    <t>DISJUNTOR MONOPOLAR TIPO DIN, CORRENTE NOMINAL DE 40A - FORNECIMENTO E INSTALAÇÃO. AF_04/2016</t>
  </si>
  <si>
    <t xml:space="preserve"> 8.0076 </t>
  </si>
  <si>
    <t xml:space="preserve"> 91993 </t>
  </si>
  <si>
    <t>TOMADA ALTA DE EMBUTIR (1 MÓDULO), 2P+T 20 A, INCLUINDO SUPORTE E PLACA - FORNECIMENTO E INSTALAÇÃO. AF_12/2015</t>
  </si>
  <si>
    <t xml:space="preserve"> 9 </t>
  </si>
  <si>
    <t>INSTALAÇÕES HIDRÁULICAS E SANITÁRIAS</t>
  </si>
  <si>
    <t xml:space="preserve"> 9.1 </t>
  </si>
  <si>
    <t>ÁGUA FRIA</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</si>
  <si>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</si>
  <si>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</si>
  <si>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9.2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</si>
  <si>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</si>
  <si>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</si>
  <si>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</si>
  <si>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</si>
  <si>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</si>
  <si>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</si>
  <si>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</si>
  <si>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</si>
  <si>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9.3 </t>
  </si>
  <si>
    <t>ESGOTO PLUVIAL</t>
  </si>
  <si>
    <t xml:space="preserve"> 9.053 </t>
  </si>
  <si>
    <t>KIT Filtro Twin Acquasave ou equivalente, completo, incluso Conjunto Flutuante de sucção 1", Sistema automático de Realimentação 3/4", Sifão Ladrão e Freio d'água, Instalado</t>
  </si>
  <si>
    <t>CPOS</t>
  </si>
  <si>
    <t xml:space="preserve"> 9.4 </t>
  </si>
  <si>
    <t>SISTEMA DE TRATAMENTO DE ESGOTO</t>
  </si>
  <si>
    <t xml:space="preserve"> 9.5 </t>
  </si>
  <si>
    <t xml:space="preserve"> 86936 </t>
  </si>
  <si>
    <t xml:space="preserve"> 44.03.050 </t>
  </si>
  <si>
    <t>SEINFRA</t>
  </si>
  <si>
    <t xml:space="preserve"> 10 </t>
  </si>
  <si>
    <t xml:space="preserve"> 10.1 </t>
  </si>
  <si>
    <t xml:space="preserve"> 11 </t>
  </si>
  <si>
    <t>INSTALAÇÕES DE COMBATE À INCÊNDIO</t>
  </si>
  <si>
    <t xml:space="preserve"> 11.1 </t>
  </si>
  <si>
    <t xml:space="preserve"> 72553 </t>
  </si>
  <si>
    <t>EXTINTOR DE PQS 4KG - FORNECIMENTO E INSTALACAO</t>
  </si>
  <si>
    <t xml:space="preserve"> 00037560 </t>
  </si>
  <si>
    <t>PLACA DE SINALIZACAO DE SEGURANCA CONTRA INCENDIO - ALERTA, TRIANGULAR, BASE DE *30* CM, EM PVC *2* MM ANTI-CHAMAS (SIMBOLOS, CORES E PICTOGRAMAS CONFORME NBR 13434)</t>
  </si>
  <si>
    <t xml:space="preserve"> 00038774 </t>
  </si>
  <si>
    <t>LUMINARIA DE EMERGENCIA 30 LEDS, POTENCIA 2 W, BATERIA DE LITIO, AUTONOMIA DE 6 HORAS</t>
  </si>
  <si>
    <t xml:space="preserve"> 12 </t>
  </si>
  <si>
    <t>REVESTIMENTOS</t>
  </si>
  <si>
    <t xml:space="preserve"> 12.1 </t>
  </si>
  <si>
    <t>REVESTIMENTO INTERNO E EXTERNO</t>
  </si>
  <si>
    <t xml:space="preserve"> 89045 </t>
  </si>
  <si>
    <t>(COMPOSIÇÃO REPRESENTATIVA) DO SERVIÇO DE REVESTIMENTO CERÂMICO PARA AMBIENTES DE ÁREAS MOLHADAS, MEIA PAREDE OU PAREDE INTEIRA, COM PLACAS TIPO GRÊS OU SEMI-GRÊS, DIMENSÕES 20X20 CM, PARA EDIFICAÇÃO HABITACIONAL MULTIFAMILIAR (PRÉDIO). AF_11/2014</t>
  </si>
  <si>
    <t xml:space="preserve"> 12.2 </t>
  </si>
  <si>
    <t>DIVISÓRIAS E FORROS</t>
  </si>
  <si>
    <t xml:space="preserve"> 12.3 </t>
  </si>
  <si>
    <t>PISOS E PAVIMENTAÇÕES</t>
  </si>
  <si>
    <t xml:space="preserve"> 2.622 </t>
  </si>
  <si>
    <t>CONTRAPISO CONCRETO ARMADO fck=15MPa , e=8cm, COM LASTRO BRITA 5 cm</t>
  </si>
  <si>
    <t>RODAPÉS/SOLEIRAS/PEITORIS</t>
  </si>
  <si>
    <t xml:space="preserve"> 13 </t>
  </si>
  <si>
    <t>VIDROS</t>
  </si>
  <si>
    <t xml:space="preserve"> 13.1 </t>
  </si>
  <si>
    <t xml:space="preserve"> 13.2 </t>
  </si>
  <si>
    <t xml:space="preserve"> 85005 </t>
  </si>
  <si>
    <t>ESPELHO CRISTAL, ESPESSURA 4MM, COM PARAFUSOS DE FIXACAO, SEM MOLDURA</t>
  </si>
  <si>
    <t xml:space="preserve"> 14 </t>
  </si>
  <si>
    <t xml:space="preserve"> 14.1 </t>
  </si>
  <si>
    <t xml:space="preserve"> 88485 </t>
  </si>
  <si>
    <t>APLICAÇÃO DE FUNDO SELADOR ACRÍLICO EM PAREDES, UMA DEMÃO. AF_06/2014</t>
  </si>
  <si>
    <t xml:space="preserve"> 14.2 </t>
  </si>
  <si>
    <t xml:space="preserve"> 88489 </t>
  </si>
  <si>
    <t>APLICAÇÃO MANUAL DE PINTURA COM TINTA LÁTEX ACRÍLICA EM PAREDES, DUAS DEMÃOS. AF_06/2014</t>
  </si>
  <si>
    <t xml:space="preserve"> 14.3 </t>
  </si>
  <si>
    <t xml:space="preserve"> 15 </t>
  </si>
  <si>
    <t xml:space="preserve"> 15.1 </t>
  </si>
  <si>
    <t xml:space="preserve"> 15.2 </t>
  </si>
  <si>
    <t xml:space="preserve"> 15.3 </t>
  </si>
  <si>
    <t>Totais -&gt;</t>
  </si>
  <si>
    <t>Total sem BDI</t>
  </si>
  <si>
    <t>Total do BDI</t>
  </si>
  <si>
    <t>Total Geral</t>
  </si>
  <si>
    <t>TOTAL</t>
  </si>
  <si>
    <t>SEDOP</t>
  </si>
  <si>
    <t>SETOP</t>
  </si>
  <si>
    <t>SUDECAP</t>
  </si>
  <si>
    <t>FDE</t>
  </si>
  <si>
    <t>IOPES</t>
  </si>
  <si>
    <t>INFRAESTRUTURA / FUNDAÇÕES SIMPLES</t>
  </si>
  <si>
    <t>INSTALAÇÕES ELÉTRICAS</t>
  </si>
  <si>
    <t>CRONOGRAMA FÍSICO-FINANCEIRO</t>
  </si>
  <si>
    <t>DESCRIÇÃO</t>
  </si>
  <si>
    <t>30 dias</t>
  </si>
  <si>
    <t>60 dias</t>
  </si>
  <si>
    <t>90 dias</t>
  </si>
  <si>
    <t>120 dias</t>
  </si>
  <si>
    <t>150 dias</t>
  </si>
  <si>
    <t xml:space="preserve"> </t>
  </si>
  <si>
    <t>TOTAL GERAL</t>
  </si>
  <si>
    <t>IMPERMEABILIZAÇÕES</t>
  </si>
  <si>
    <t>OBRA - PAVILHÃO POLITÉCNICO ÁREA NOVA</t>
  </si>
  <si>
    <t xml:space="preserve"> 6259 </t>
  </si>
  <si>
    <t>Bloco autônomo de emergência LED compacta com bateria, emissão mínima de 160 lúmens, autonomia mínima de 1 hora com etiqueta sinalizadora + tomada 2P+T + caixa de ferro esmaltado 4"x2"</t>
  </si>
  <si>
    <t>UNID</t>
  </si>
  <si>
    <t xml:space="preserve"> 8.2</t>
  </si>
  <si>
    <t xml:space="preserve"> 8.3</t>
  </si>
  <si>
    <t xml:space="preserve"> 8.4</t>
  </si>
  <si>
    <t xml:space="preserve"> 8.5</t>
  </si>
  <si>
    <t xml:space="preserve"> 8.6</t>
  </si>
  <si>
    <t xml:space="preserve"> 8.7</t>
  </si>
  <si>
    <t xml:space="preserve"> 8.8</t>
  </si>
  <si>
    <t xml:space="preserve"> 8.9</t>
  </si>
  <si>
    <t xml:space="preserve"> 8.10</t>
  </si>
  <si>
    <t xml:space="preserve"> 8.11</t>
  </si>
  <si>
    <t xml:space="preserve"> 8.12</t>
  </si>
  <si>
    <t xml:space="preserve"> 8.13</t>
  </si>
  <si>
    <t xml:space="preserve"> 8.14</t>
  </si>
  <si>
    <t xml:space="preserve"> 8.15</t>
  </si>
  <si>
    <t xml:space="preserve"> 8.16</t>
  </si>
  <si>
    <t xml:space="preserve"> 8.17</t>
  </si>
  <si>
    <t xml:space="preserve"> 8.18</t>
  </si>
  <si>
    <t xml:space="preserve"> 8.19</t>
  </si>
  <si>
    <t xml:space="preserve"> 8.20</t>
  </si>
  <si>
    <t xml:space="preserve"> 8.21</t>
  </si>
  <si>
    <t xml:space="preserve"> 8.22</t>
  </si>
  <si>
    <t xml:space="preserve"> 8.23</t>
  </si>
  <si>
    <t xml:space="preserve"> 8.24</t>
  </si>
  <si>
    <t xml:space="preserve"> 8.25</t>
  </si>
  <si>
    <t xml:space="preserve"> 8.26</t>
  </si>
  <si>
    <t xml:space="preserve"> 8.27</t>
  </si>
  <si>
    <t xml:space="preserve"> 8.28</t>
  </si>
  <si>
    <t xml:space="preserve"> 8.29</t>
  </si>
  <si>
    <t xml:space="preserve"> 8.30</t>
  </si>
  <si>
    <t xml:space="preserve"> 8.31</t>
  </si>
  <si>
    <t xml:space="preserve"> 8.32</t>
  </si>
  <si>
    <t xml:space="preserve"> 8.33</t>
  </si>
  <si>
    <t xml:space="preserve"> 8.34</t>
  </si>
  <si>
    <t xml:space="preserve"> 8.35</t>
  </si>
  <si>
    <t xml:space="preserve"> 8.36</t>
  </si>
  <si>
    <t xml:space="preserve"> 8.37</t>
  </si>
  <si>
    <t xml:space="preserve"> 8.38</t>
  </si>
  <si>
    <t xml:space="preserve"> 8.39</t>
  </si>
  <si>
    <t xml:space="preserve"> 8.40</t>
  </si>
  <si>
    <t xml:space="preserve"> 8.41</t>
  </si>
  <si>
    <t xml:space="preserve"> 8.42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</si>
</sst>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Arial"/>
      <family val="1"/>
    </font>
    <font>
      <b/>
      <sz val="11"/>
      <name val="Arial"/>
      <family val="1"/>
    </font>
    <font>
      <sz val="10"/>
      <color indexed="8"/>
      <name val="Arial"/>
      <family val="1"/>
    </font>
    <font>
      <b/>
      <sz val="10"/>
      <name val="Arial"/>
      <family val="1"/>
    </font>
    <font>
      <sz val="10"/>
      <name val="Arial"/>
      <family val="1"/>
    </font>
    <font>
      <sz val="11"/>
      <name val="Arial"/>
      <family val="1"/>
    </font>
    <font>
      <sz val="8"/>
      <name val="Arial"/>
      <family val="1"/>
    </font>
    <font>
      <b/>
      <sz val="10"/>
      <color indexed="8"/>
      <name val="Arial"/>
      <family val="1"/>
    </font>
    <font>
      <sz val="10"/>
      <color indexed="8"/>
      <name val="Arial"/>
      <family val="1"/>
    </font>
    <font>
      <sz val="10"/>
      <name val="Arial"/>
      <family val="2"/>
    </font>
    <font>
      <sz val="8"/>
      <name val="Arial"/>
      <family val="2"/>
    </font>
    <font>
      <b/>
      <sz val="12"/>
      <name val="Arial"/>
      <family val="2"/>
    </font>
    <font>
      <b/>
      <sz val="8"/>
      <name val="Arial"/>
      <family val="2"/>
    </font>
    <font>
      <b/>
      <sz val="10"/>
      <color indexed="8"/>
      <name val="Arial"/>
      <family val="2"/>
    </font>
  </fonts>
  <fills count="6">
    <fill>
      <patternFill patternType="none"/>
    </fill>
    <fill>
      <patternFill patternType="gray125"/>
    </fill>
    <fill>
      <patternFill patternType="solid">
        <fgColor indexed="42"/>
      </patternFill>
    </fill>
    <fill>
      <patternFill patternType="solid">
        <fgColor indexed="27"/>
      </patternFill>
    </fill>
    <fill>
      <patternFill patternType="solid">
        <fgColor indexed="26"/>
      </patternFill>
    </fill>
    <fill>
      <patternFill patternType="solid">
        <fgColor indexed="9"/>
      </patternFill>
    </fill>
  </fills>
  <borders count="3">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9" fillId="0" borderId="0"/>
    <xf numFmtId="9" fontId="5" fillId="0" borderId="0" applyFont="0" applyFill="0" applyBorder="0" applyAlignment="0" applyProtection="0"/>
  </cellStyleXfs>
  <cellXfs count="55">
    <xf numFmtId="0" fontId="0" fillId="0" borderId="0" xfId="0"/>
    <xf numFmtId="0" fontId="1" fillId="5" borderId="0" xfId="0" applyFont="1" applyFill="1" applyAlignment="1">
      <alignment horizontal="left" vertical="top" wrapText="1"/>
    </xf>
    <xf numFmtId="0" fontId="3" fillId="5" borderId="0" xfId="0" applyFont="1" applyFill="1" applyAlignment="1">
      <alignment horizontal="left" vertical="top" wrapText="1"/>
    </xf>
    <xf numFmtId="0" fontId="1" fillId="5" borderId="1" xfId="0" applyFont="1" applyFill="1" applyBorder="1" applyAlignment="1">
      <alignment horizontal="right" vertical="top" wrapText="1"/>
    </xf>
    <xf numFmtId="0" fontId="7" fillId="3" borderId="1" xfId="0" applyFont="1" applyFill="1" applyBorder="1" applyAlignment="1">
      <alignment horizontal="left" vertical="top" wrapText="1"/>
    </xf>
    <xf numFmtId="0" fontId="7" fillId="3" borderId="1" xfId="0" applyFont="1" applyFill="1" applyBorder="1" applyAlignment="1">
      <alignment horizontal="right" vertical="top" wrapText="1"/>
    </xf>
    <xf numFmtId="4" fontId="7" fillId="3" borderId="1" xfId="0" applyNumberFormat="1" applyFont="1" applyFill="1" applyBorder="1" applyAlignment="1">
      <alignment horizontal="right" vertical="top" wrapText="1"/>
    </xf>
    <xf numFmtId="0" fontId="8" fillId="2" borderId="1" xfId="0" applyFont="1" applyFill="1" applyBorder="1" applyAlignment="1">
      <alignment horizontal="left" vertical="top" wrapText="1"/>
    </xf>
    <xf numFmtId="0" fontId="8" fillId="2" borderId="1" xfId="0" applyFont="1" applyFill="1" applyBorder="1" applyAlignment="1">
      <alignment horizontal="right" vertical="top" wrapText="1"/>
    </xf>
    <xf numFmtId="0" fontId="8" fillId="2" borderId="1" xfId="0" applyFont="1" applyFill="1" applyBorder="1" applyAlignment="1">
      <alignment horizontal="center" vertical="top" wrapText="1"/>
    </xf>
    <xf numFmtId="4" fontId="8" fillId="2" borderId="1" xfId="0" applyNumberFormat="1" applyFont="1" applyFill="1" applyBorder="1" applyAlignment="1">
      <alignment horizontal="right" vertical="top" wrapText="1"/>
    </xf>
    <xf numFmtId="0" fontId="8" fillId="4" borderId="1" xfId="0" applyFont="1" applyFill="1" applyBorder="1" applyAlignment="1">
      <alignment horizontal="left" vertical="top" wrapText="1"/>
    </xf>
    <xf numFmtId="0" fontId="8" fillId="4" borderId="1" xfId="0" applyFont="1" applyFill="1" applyBorder="1" applyAlignment="1">
      <alignment horizontal="right" vertical="top" wrapText="1"/>
    </xf>
    <xf numFmtId="0" fontId="8" fillId="4" borderId="1" xfId="0" applyFont="1" applyFill="1" applyBorder="1" applyAlignment="1">
      <alignment horizontal="center" vertical="top" wrapText="1"/>
    </xf>
    <xf numFmtId="4" fontId="8" fillId="4" borderId="1" xfId="0" applyNumberFormat="1" applyFont="1" applyFill="1" applyBorder="1" applyAlignment="1">
      <alignment horizontal="right" vertical="top" wrapText="1"/>
    </xf>
    <xf numFmtId="0" fontId="3" fillId="5" borderId="0" xfId="0" applyFont="1" applyFill="1" applyAlignment="1">
      <alignment horizontal="right" vertical="top" wrapText="1"/>
    </xf>
    <xf numFmtId="0" fontId="4" fillId="5" borderId="0" xfId="0" applyFont="1" applyFill="1" applyAlignment="1">
      <alignment horizontal="center" vertical="top" wrapText="1"/>
    </xf>
    <xf numFmtId="0" fontId="4" fillId="5" borderId="0" xfId="0" applyFont="1" applyFill="1" applyAlignment="1">
      <alignment horizontal="left" vertical="top" wrapText="1"/>
    </xf>
    <xf numFmtId="0" fontId="10" fillId="0" borderId="0" xfId="1" applyFont="1" applyBorder="1" applyAlignment="1">
      <alignment vertical="center" wrapText="1"/>
    </xf>
    <xf numFmtId="0" fontId="12" fillId="0" borderId="0" xfId="1" applyFont="1" applyBorder="1" applyAlignment="1">
      <alignment horizontal="center" vertical="center" wrapText="1"/>
    </xf>
    <xf numFmtId="0" fontId="12" fillId="0" borderId="0" xfId="1" applyFont="1" applyBorder="1" applyAlignment="1">
      <alignment vertical="center" wrapText="1"/>
    </xf>
    <xf numFmtId="4" fontId="12" fillId="0" borderId="0" xfId="1" applyNumberFormat="1" applyFont="1" applyBorder="1" applyAlignment="1">
      <alignment horizontal="center" vertical="center" wrapText="1"/>
    </xf>
    <xf numFmtId="4" fontId="12" fillId="0" borderId="0" xfId="1" applyNumberFormat="1" applyFont="1" applyBorder="1" applyAlignment="1">
      <alignment vertical="center" wrapText="1"/>
    </xf>
    <xf numFmtId="0" fontId="10" fillId="0" borderId="0" xfId="1" applyFont="1" applyBorder="1" applyAlignment="1">
      <alignment horizontal="center" vertical="center" wrapText="1"/>
    </xf>
    <xf numFmtId="2" fontId="10" fillId="0" borderId="0" xfId="1" applyNumberFormat="1" applyFont="1" applyBorder="1" applyAlignment="1">
      <alignment horizontal="center" vertical="center" wrapText="1"/>
    </xf>
    <xf numFmtId="0" fontId="10" fillId="0" borderId="0" xfId="1" applyFont="1" applyBorder="1" applyAlignment="1">
      <alignment horizontal="right" vertical="center" wrapText="1"/>
    </xf>
    <xf numFmtId="0" fontId="8" fillId="2" borderId="0" xfId="0" applyFont="1" applyFill="1" applyBorder="1" applyAlignment="1">
      <alignment horizontal="left" vertical="top" wrapText="1"/>
    </xf>
    <xf numFmtId="0" fontId="8" fillId="2" borderId="0" xfId="0" applyFont="1" applyFill="1" applyBorder="1" applyAlignment="1">
      <alignment horizontal="right" vertical="top" wrapText="1"/>
    </xf>
    <xf numFmtId="0" fontId="8" fillId="2" borderId="0" xfId="0" applyFont="1" applyFill="1" applyBorder="1" applyAlignment="1">
      <alignment horizontal="center" vertical="top" wrapText="1"/>
    </xf>
    <xf numFmtId="4" fontId="8" fillId="2" borderId="0" xfId="0" applyNumberFormat="1" applyFont="1" applyFill="1" applyBorder="1" applyAlignment="1">
      <alignment horizontal="right" vertical="top" wrapText="1"/>
    </xf>
    <xf numFmtId="4" fontId="2" fillId="2" borderId="0" xfId="0" applyNumberFormat="1" applyFont="1" applyFill="1" applyBorder="1" applyAlignment="1">
      <alignment horizontal="right" vertical="top" wrapText="1"/>
    </xf>
    <xf numFmtId="4" fontId="13" fillId="2" borderId="0" xfId="0" applyNumberFormat="1" applyFont="1" applyFill="1" applyBorder="1" applyAlignment="1">
      <alignment horizontal="right" vertical="top" wrapText="1"/>
    </xf>
    <xf numFmtId="2" fontId="12" fillId="0" borderId="2" xfId="1" applyNumberFormat="1" applyFont="1" applyFill="1" applyBorder="1" applyAlignment="1">
      <alignment horizontal="center" vertical="center" wrapText="1"/>
    </xf>
    <xf numFmtId="9" fontId="12" fillId="0" borderId="2" xfId="1" applyNumberFormat="1" applyFont="1" applyFill="1" applyBorder="1" applyAlignment="1">
      <alignment horizontal="center" vertical="center" wrapText="1"/>
    </xf>
    <xf numFmtId="164" fontId="12" fillId="0" borderId="2" xfId="1" applyNumberFormat="1" applyFont="1" applyFill="1" applyBorder="1" applyAlignment="1">
      <alignment horizontal="center" vertical="center" wrapText="1"/>
    </xf>
    <xf numFmtId="9" fontId="12" fillId="0" borderId="2" xfId="2" applyFont="1" applyFill="1" applyBorder="1" applyAlignment="1" applyProtection="1">
      <alignment horizontal="center" vertical="center" wrapText="1"/>
    </xf>
    <xf numFmtId="4" fontId="12" fillId="0" borderId="2" xfId="1" applyNumberFormat="1" applyFont="1" applyFill="1" applyBorder="1" applyAlignment="1">
      <alignment horizontal="center" vertical="center" wrapText="1"/>
    </xf>
    <xf numFmtId="10" fontId="12" fillId="0" borderId="2" xfId="2" applyNumberFormat="1" applyFont="1" applyFill="1" applyBorder="1" applyAlignment="1" applyProtection="1">
      <alignment horizontal="center" vertical="center" wrapText="1"/>
    </xf>
    <xf numFmtId="4" fontId="12" fillId="0" borderId="2" xfId="1" applyNumberFormat="1" applyFont="1" applyBorder="1" applyAlignment="1">
      <alignment horizontal="center" vertical="center" wrapText="1"/>
    </xf>
    <xf numFmtId="0" fontId="12" fillId="0" borderId="2" xfId="1" applyFont="1" applyFill="1" applyBorder="1" applyAlignment="1">
      <alignment horizontal="center" vertical="center" wrapText="1"/>
    </xf>
    <xf numFmtId="0" fontId="3" fillId="5" borderId="0" xfId="0" applyFont="1" applyFill="1" applyAlignment="1">
      <alignment horizontal="right" vertical="top" wrapText="1"/>
    </xf>
    <xf numFmtId="0" fontId="3" fillId="5" borderId="0" xfId="0" applyFont="1" applyFill="1" applyAlignment="1">
      <alignment horizontal="left" vertical="top" wrapText="1"/>
    </xf>
    <xf numFmtId="4" fontId="3" fillId="5" borderId="0" xfId="0" applyNumberFormat="1" applyFont="1" applyFill="1" applyAlignment="1">
      <alignment horizontal="right" vertical="top" wrapText="1"/>
    </xf>
    <xf numFmtId="0" fontId="4" fillId="5" borderId="0" xfId="0" applyFont="1" applyFill="1" applyAlignment="1">
      <alignment horizontal="center" vertical="top" wrapText="1"/>
    </xf>
    <xf numFmtId="0" fontId="0" fillId="0" borderId="0" xfId="0"/>
    <xf numFmtId="0" fontId="1" fillId="5" borderId="1" xfId="0" applyFont="1" applyFill="1" applyBorder="1" applyAlignment="1">
      <alignment horizontal="right" vertical="top" wrapText="1"/>
    </xf>
    <xf numFmtId="0" fontId="1" fillId="5" borderId="1" xfId="0" applyFont="1" applyFill="1" applyBorder="1" applyAlignment="1">
      <alignment horizontal="center" vertical="top" wrapText="1"/>
    </xf>
    <xf numFmtId="0" fontId="1" fillId="5" borderId="1" xfId="0" applyFont="1" applyFill="1" applyBorder="1" applyAlignment="1">
      <alignment horizontal="left" vertical="top" wrapText="1"/>
    </xf>
    <xf numFmtId="0" fontId="1" fillId="5" borderId="0" xfId="0" applyFont="1" applyFill="1" applyAlignment="1">
      <alignment horizontal="left" vertical="top" wrapText="1"/>
    </xf>
    <xf numFmtId="0" fontId="1" fillId="5" borderId="0" xfId="0" applyFont="1" applyFill="1" applyAlignment="1">
      <alignment horizontal="center" wrapText="1"/>
    </xf>
    <xf numFmtId="4" fontId="12" fillId="0" borderId="2" xfId="1" applyNumberFormat="1" applyFont="1" applyFill="1" applyBorder="1" applyAlignment="1">
      <alignment horizontal="center" vertical="center" wrapText="1"/>
    </xf>
    <xf numFmtId="0" fontId="11" fillId="0" borderId="2" xfId="0" applyNumberFormat="1" applyFont="1" applyBorder="1" applyAlignment="1">
      <alignment horizontal="center" vertical="center" wrapText="1"/>
    </xf>
    <xf numFmtId="0" fontId="11" fillId="0" borderId="2" xfId="1" applyFont="1" applyBorder="1" applyAlignment="1">
      <alignment horizontal="center" vertical="center" wrapText="1"/>
    </xf>
    <xf numFmtId="0" fontId="12" fillId="0" borderId="2" xfId="1" applyFont="1" applyFill="1" applyBorder="1" applyAlignment="1">
      <alignment horizontal="center" vertical="center" wrapText="1"/>
    </xf>
    <xf numFmtId="2" fontId="12" fillId="0" borderId="2" xfId="1" applyNumberFormat="1" applyFont="1" applyFill="1" applyBorder="1" applyAlignment="1">
      <alignment horizontal="center" vertical="center" wrapText="1"/>
    </xf>
  </cellXfs>
  <cellStyles count="3">
    <cellStyle name="Normal" xfId="0" builtinId="0"/>
    <cellStyle name="Normal 4 2" xfId="1"/>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514350</xdr:colOff>
      <xdr:row>44</xdr:row>
      <xdr:rowOff>0</xdr:rowOff>
    </xdr:from>
    <xdr:to>
      <xdr:col>7</xdr:col>
      <xdr:colOff>47625</xdr:colOff>
      <xdr:row>44</xdr:row>
      <xdr:rowOff>0</xdr:rowOff>
    </xdr:to>
    <xdr:cxnSp macro="">
      <xdr:nvCxnSpPr>
        <xdr:cNvPr id="4" name="Conector reto 3">
          <a:extLst>
            <a:ext uri="{FF2B5EF4-FFF2-40B4-BE49-F238E27FC236}"/>
          </a:extLst>
        </xdr:cNvPr>
        <xdr:cNvCxnSpPr/>
      </xdr:nvCxnSpPr>
      <xdr:spPr>
        <a:xfrm>
          <a:off x="3524250" y="10744200"/>
          <a:ext cx="27717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6"/>
  <sheetViews>
    <sheetView tabSelected="1" topLeftCell="A158" zoomScale="90" zoomScaleNormal="90" workbookViewId="0">
      <selection activeCell="P92" sqref="P92"/>
    </sheetView>
  </sheetViews>
  <sheetFormatPr defaultRowHeight="14.25" x14ac:dyDescent="0.2"/>
  <cols>
    <col min="1" max="3" width="10" bestFit="1" customWidth="1"/>
    <col min="4" max="4" width="60" bestFit="1" customWidth="1"/>
    <col min="5" max="5" width="5" bestFit="1" customWidth="1"/>
    <col min="6" max="14" width="10" bestFit="1" customWidth="1"/>
  </cols>
  <sheetData>
    <row r="1" spans="1:13" ht="15" customHeight="1" x14ac:dyDescent="0.2">
      <c r="A1" s="1"/>
      <c r="B1" s="1"/>
      <c r="C1" s="1"/>
      <c r="D1" s="1" t="s">
        <v>320</v>
      </c>
      <c r="E1" s="48" t="s">
        <v>321</v>
      </c>
      <c r="F1" s="48"/>
      <c r="G1" s="48"/>
      <c r="H1" s="48" t="s">
        <v>322</v>
      </c>
      <c r="I1" s="48"/>
      <c r="J1" s="48"/>
      <c r="K1" s="48" t="s">
        <v>323</v>
      </c>
      <c r="L1" s="48"/>
      <c r="M1" s="48"/>
    </row>
    <row r="2" spans="1:13" ht="80.099999999999994" customHeight="1" x14ac:dyDescent="0.2">
      <c r="A2" s="2"/>
      <c r="B2" s="2"/>
      <c r="C2" s="2"/>
      <c r="D2" s="2" t="s">
        <v>1</v>
      </c>
      <c r="E2" s="41" t="s">
        <v>2</v>
      </c>
      <c r="F2" s="41"/>
      <c r="G2" s="41"/>
      <c r="H2" s="41" t="s">
        <v>3</v>
      </c>
      <c r="I2" s="41"/>
      <c r="J2" s="41"/>
      <c r="K2" s="41" t="s">
        <v>4</v>
      </c>
      <c r="L2" s="41"/>
      <c r="M2" s="41"/>
    </row>
    <row r="3" spans="1:13" ht="15" customHeight="1" x14ac:dyDescent="0.25">
      <c r="A3" s="49" t="s">
        <v>324</v>
      </c>
      <c r="B3" s="44"/>
      <c r="C3" s="44"/>
      <c r="D3" s="44"/>
      <c r="E3" s="44"/>
      <c r="F3" s="44"/>
      <c r="G3" s="44"/>
      <c r="H3" s="44"/>
      <c r="I3" s="44"/>
      <c r="J3" s="44"/>
      <c r="K3" s="44"/>
      <c r="L3" s="44"/>
      <c r="M3" s="44"/>
    </row>
    <row r="4" spans="1:13" ht="15" customHeight="1" x14ac:dyDescent="0.2">
      <c r="A4" s="47" t="s">
        <v>325</v>
      </c>
      <c r="B4" s="45" t="s">
        <v>326</v>
      </c>
      <c r="C4" s="47" t="s">
        <v>327</v>
      </c>
      <c r="D4" s="47" t="s">
        <v>328</v>
      </c>
      <c r="E4" s="46" t="s">
        <v>329</v>
      </c>
      <c r="F4" s="45" t="s">
        <v>330</v>
      </c>
      <c r="G4" s="45" t="s">
        <v>331</v>
      </c>
      <c r="H4" s="46" t="s">
        <v>332</v>
      </c>
      <c r="I4" s="47"/>
      <c r="J4" s="47"/>
      <c r="K4" s="46" t="s">
        <v>333</v>
      </c>
      <c r="L4" s="47"/>
      <c r="M4" s="47"/>
    </row>
    <row r="5" spans="1:13" ht="15" customHeight="1" x14ac:dyDescent="0.2">
      <c r="A5" s="45"/>
      <c r="B5" s="45"/>
      <c r="C5" s="45"/>
      <c r="D5" s="45"/>
      <c r="E5" s="45"/>
      <c r="F5" s="45"/>
      <c r="G5" s="45"/>
      <c r="H5" s="3" t="s">
        <v>334</v>
      </c>
      <c r="I5" s="3" t="s">
        <v>335</v>
      </c>
      <c r="J5" s="3" t="s">
        <v>333</v>
      </c>
      <c r="K5" s="3" t="s">
        <v>334</v>
      </c>
      <c r="L5" s="3" t="s">
        <v>335</v>
      </c>
      <c r="M5" s="3" t="s">
        <v>333</v>
      </c>
    </row>
    <row r="6" spans="1:13" ht="24" customHeight="1" x14ac:dyDescent="0.2">
      <c r="A6" s="4" t="s">
        <v>336</v>
      </c>
      <c r="B6" s="4"/>
      <c r="C6" s="4"/>
      <c r="D6" s="4" t="s">
        <v>5</v>
      </c>
      <c r="E6" s="4"/>
      <c r="F6" s="5"/>
      <c r="G6" s="4"/>
      <c r="H6" s="4"/>
      <c r="I6" s="4"/>
      <c r="J6" s="4"/>
      <c r="K6" s="6">
        <f>SUM(K7:K13)</f>
        <v>82191.22</v>
      </c>
      <c r="L6" s="6">
        <f>SUM(L7:L13)</f>
        <v>24310.570000000003</v>
      </c>
      <c r="M6" s="6">
        <f>SUM(M7:M13)</f>
        <v>106501.79000000001</v>
      </c>
    </row>
    <row r="7" spans="1:13" ht="24" customHeight="1" x14ac:dyDescent="0.2">
      <c r="A7" s="7" t="s">
        <v>337</v>
      </c>
      <c r="B7" s="8" t="s">
        <v>343</v>
      </c>
      <c r="C7" s="7" t="s">
        <v>344</v>
      </c>
      <c r="D7" s="7" t="s">
        <v>345</v>
      </c>
      <c r="E7" s="9" t="s">
        <v>346</v>
      </c>
      <c r="F7" s="8">
        <v>100</v>
      </c>
      <c r="G7" s="10">
        <v>75.98</v>
      </c>
      <c r="H7" s="10">
        <v>93.71</v>
      </c>
      <c r="I7" s="10">
        <v>1.26</v>
      </c>
      <c r="J7" s="10">
        <f t="shared" ref="J7:J13" si="0">TRUNC(G7 * (1 + 25 / 100), 2)</f>
        <v>94.97</v>
      </c>
      <c r="K7" s="10">
        <f t="shared" ref="K7:K13" si="1">TRUNC(F7 * H7, 2)</f>
        <v>9371</v>
      </c>
      <c r="L7" s="10">
        <f t="shared" ref="L7:L13" si="2">M7 - K7</f>
        <v>126</v>
      </c>
      <c r="M7" s="10">
        <f t="shared" ref="M7:M13" si="3">TRUNC(F7 * J7, 2)</f>
        <v>9497</v>
      </c>
    </row>
    <row r="8" spans="1:13" ht="24" customHeight="1" x14ac:dyDescent="0.2">
      <c r="A8" s="7" t="s">
        <v>340</v>
      </c>
      <c r="B8" s="8" t="s">
        <v>6</v>
      </c>
      <c r="C8" s="7" t="s">
        <v>344</v>
      </c>
      <c r="D8" s="7" t="s">
        <v>348</v>
      </c>
      <c r="E8" s="9" t="s">
        <v>339</v>
      </c>
      <c r="F8" s="8">
        <v>5</v>
      </c>
      <c r="G8" s="10">
        <v>9376.23</v>
      </c>
      <c r="H8" s="10">
        <v>11379.39</v>
      </c>
      <c r="I8" s="10">
        <v>340.89</v>
      </c>
      <c r="J8" s="10">
        <f t="shared" si="0"/>
        <v>11720.28</v>
      </c>
      <c r="K8" s="10">
        <f t="shared" si="1"/>
        <v>56896.95</v>
      </c>
      <c r="L8" s="10">
        <f t="shared" si="2"/>
        <v>1704.4500000000044</v>
      </c>
      <c r="M8" s="10">
        <f t="shared" si="3"/>
        <v>58601.4</v>
      </c>
    </row>
    <row r="9" spans="1:13" ht="36" customHeight="1" x14ac:dyDescent="0.2">
      <c r="A9" s="7" t="s">
        <v>342</v>
      </c>
      <c r="B9" s="8" t="s">
        <v>350</v>
      </c>
      <c r="C9" s="7" t="s">
        <v>344</v>
      </c>
      <c r="D9" s="7" t="s">
        <v>351</v>
      </c>
      <c r="E9" s="9" t="s">
        <v>352</v>
      </c>
      <c r="F9" s="8">
        <v>1</v>
      </c>
      <c r="G9" s="10">
        <v>1546.4</v>
      </c>
      <c r="H9" s="10">
        <v>793.92</v>
      </c>
      <c r="I9" s="10">
        <v>1139.08</v>
      </c>
      <c r="J9" s="10">
        <f t="shared" si="0"/>
        <v>1933</v>
      </c>
      <c r="K9" s="10">
        <f t="shared" si="1"/>
        <v>793.92</v>
      </c>
      <c r="L9" s="10">
        <f t="shared" si="2"/>
        <v>1139.08</v>
      </c>
      <c r="M9" s="10">
        <f t="shared" si="3"/>
        <v>1933</v>
      </c>
    </row>
    <row r="10" spans="1:13" ht="24" customHeight="1" x14ac:dyDescent="0.2">
      <c r="A10" s="7" t="s">
        <v>347</v>
      </c>
      <c r="B10" s="8" t="s">
        <v>354</v>
      </c>
      <c r="C10" s="7" t="s">
        <v>344</v>
      </c>
      <c r="D10" s="7" t="s">
        <v>355</v>
      </c>
      <c r="E10" s="9" t="s">
        <v>341</v>
      </c>
      <c r="F10" s="8">
        <v>242</v>
      </c>
      <c r="G10" s="10">
        <v>47.57</v>
      </c>
      <c r="H10" s="10">
        <v>31.75</v>
      </c>
      <c r="I10" s="10">
        <v>27.71</v>
      </c>
      <c r="J10" s="10">
        <f t="shared" si="0"/>
        <v>59.46</v>
      </c>
      <c r="K10" s="10">
        <f t="shared" si="1"/>
        <v>7683.5</v>
      </c>
      <c r="L10" s="10">
        <f t="shared" si="2"/>
        <v>6705.82</v>
      </c>
      <c r="M10" s="10">
        <f t="shared" si="3"/>
        <v>14389.32</v>
      </c>
    </row>
    <row r="11" spans="1:13" ht="24" customHeight="1" x14ac:dyDescent="0.2">
      <c r="A11" s="7" t="s">
        <v>349</v>
      </c>
      <c r="B11" s="8" t="s">
        <v>357</v>
      </c>
      <c r="C11" s="7" t="s">
        <v>344</v>
      </c>
      <c r="D11" s="7" t="s">
        <v>358</v>
      </c>
      <c r="E11" s="9" t="s">
        <v>341</v>
      </c>
      <c r="F11" s="8">
        <v>2.16</v>
      </c>
      <c r="G11" s="10">
        <v>369.86</v>
      </c>
      <c r="H11" s="10">
        <v>44.84</v>
      </c>
      <c r="I11" s="10">
        <v>417.48</v>
      </c>
      <c r="J11" s="10">
        <f t="shared" si="0"/>
        <v>462.32</v>
      </c>
      <c r="K11" s="10">
        <f t="shared" si="1"/>
        <v>96.85</v>
      </c>
      <c r="L11" s="10">
        <f t="shared" si="2"/>
        <v>901.76</v>
      </c>
      <c r="M11" s="10">
        <f t="shared" si="3"/>
        <v>998.61</v>
      </c>
    </row>
    <row r="12" spans="1:13" ht="36" customHeight="1" x14ac:dyDescent="0.2">
      <c r="A12" s="7" t="s">
        <v>353</v>
      </c>
      <c r="B12" s="8" t="s">
        <v>7</v>
      </c>
      <c r="C12" s="7" t="s">
        <v>344</v>
      </c>
      <c r="D12" s="7" t="s">
        <v>8</v>
      </c>
      <c r="E12" s="9" t="s">
        <v>369</v>
      </c>
      <c r="F12" s="8">
        <v>285.52999999999997</v>
      </c>
      <c r="G12" s="10">
        <v>35.08</v>
      </c>
      <c r="H12" s="10">
        <v>20.309999999999999</v>
      </c>
      <c r="I12" s="10">
        <v>23.54</v>
      </c>
      <c r="J12" s="10">
        <f t="shared" si="0"/>
        <v>43.85</v>
      </c>
      <c r="K12" s="10">
        <f t="shared" si="1"/>
        <v>5799.11</v>
      </c>
      <c r="L12" s="10">
        <f t="shared" si="2"/>
        <v>6721.38</v>
      </c>
      <c r="M12" s="10">
        <f t="shared" si="3"/>
        <v>12520.49</v>
      </c>
    </row>
    <row r="13" spans="1:13" ht="36" customHeight="1" x14ac:dyDescent="0.2">
      <c r="A13" s="7" t="s">
        <v>356</v>
      </c>
      <c r="B13" s="8" t="s">
        <v>9</v>
      </c>
      <c r="C13" s="7" t="s">
        <v>344</v>
      </c>
      <c r="D13" s="7" t="s">
        <v>10</v>
      </c>
      <c r="E13" s="9" t="s">
        <v>341</v>
      </c>
      <c r="F13" s="8">
        <v>9</v>
      </c>
      <c r="G13" s="10">
        <v>761.07</v>
      </c>
      <c r="H13" s="10">
        <v>172.21</v>
      </c>
      <c r="I13" s="10">
        <v>779.12</v>
      </c>
      <c r="J13" s="10">
        <f t="shared" si="0"/>
        <v>951.33</v>
      </c>
      <c r="K13" s="10">
        <f t="shared" si="1"/>
        <v>1549.89</v>
      </c>
      <c r="L13" s="10">
        <f t="shared" si="2"/>
        <v>7012.079999999999</v>
      </c>
      <c r="M13" s="10">
        <f t="shared" si="3"/>
        <v>8561.9699999999993</v>
      </c>
    </row>
    <row r="14" spans="1:13" ht="24" customHeight="1" x14ac:dyDescent="0.2">
      <c r="A14" s="4" t="s">
        <v>359</v>
      </c>
      <c r="B14" s="4"/>
      <c r="C14" s="4"/>
      <c r="D14" s="4" t="s">
        <v>11</v>
      </c>
      <c r="E14" s="4"/>
      <c r="F14" s="5"/>
      <c r="G14" s="4"/>
      <c r="H14" s="4"/>
      <c r="I14" s="4"/>
      <c r="J14" s="4"/>
      <c r="K14" s="6">
        <f>SUM(K15:K19)</f>
        <v>4624.0599999999995</v>
      </c>
      <c r="L14" s="6">
        <f>SUM(L15:L19)</f>
        <v>3621.3199999999997</v>
      </c>
      <c r="M14" s="6">
        <f>SUM(M15:M19)</f>
        <v>8245.3799999999992</v>
      </c>
    </row>
    <row r="15" spans="1:13" ht="24" customHeight="1" x14ac:dyDescent="0.2">
      <c r="A15" s="7" t="s">
        <v>360</v>
      </c>
      <c r="B15" s="8" t="s">
        <v>12</v>
      </c>
      <c r="C15" s="7" t="s">
        <v>344</v>
      </c>
      <c r="D15" s="7" t="s">
        <v>13</v>
      </c>
      <c r="E15" s="9" t="s">
        <v>341</v>
      </c>
      <c r="F15" s="8">
        <v>285.52999999999997</v>
      </c>
      <c r="G15" s="10">
        <v>2.29</v>
      </c>
      <c r="H15" s="10">
        <v>2.15</v>
      </c>
      <c r="I15" s="10">
        <v>0.71</v>
      </c>
      <c r="J15" s="10">
        <f>TRUNC(G15 * (1 + 25 / 100), 2)</f>
        <v>2.86</v>
      </c>
      <c r="K15" s="10">
        <f>TRUNC(F15 * H15, 2)</f>
        <v>613.88</v>
      </c>
      <c r="L15" s="10">
        <f>M15 - K15</f>
        <v>202.73000000000002</v>
      </c>
      <c r="M15" s="10">
        <f>TRUNC(F15 * J15, 2)</f>
        <v>816.61</v>
      </c>
    </row>
    <row r="16" spans="1:13" ht="24" customHeight="1" x14ac:dyDescent="0.2">
      <c r="A16" s="7" t="s">
        <v>361</v>
      </c>
      <c r="B16" s="8" t="s">
        <v>14</v>
      </c>
      <c r="C16" s="7" t="s">
        <v>344</v>
      </c>
      <c r="D16" s="7" t="s">
        <v>15</v>
      </c>
      <c r="E16" s="9" t="s">
        <v>362</v>
      </c>
      <c r="F16" s="8">
        <v>30.97</v>
      </c>
      <c r="G16" s="10">
        <v>58.46</v>
      </c>
      <c r="H16" s="10">
        <v>53.72</v>
      </c>
      <c r="I16" s="10">
        <v>19.350000000000001</v>
      </c>
      <c r="J16" s="10">
        <f>TRUNC(G16 * (1 + 25 / 100), 2)</f>
        <v>73.069999999999993</v>
      </c>
      <c r="K16" s="10">
        <f>TRUNC(F16 * H16, 2)</f>
        <v>1663.7</v>
      </c>
      <c r="L16" s="10">
        <f>M16 - K16</f>
        <v>599.26999999999975</v>
      </c>
      <c r="M16" s="10">
        <f>TRUNC(F16 * J16, 2)</f>
        <v>2262.9699999999998</v>
      </c>
    </row>
    <row r="17" spans="1:13" ht="24" customHeight="1" x14ac:dyDescent="0.2">
      <c r="A17" s="7" t="s">
        <v>363</v>
      </c>
      <c r="B17" s="8" t="s">
        <v>16</v>
      </c>
      <c r="C17" s="7" t="s">
        <v>344</v>
      </c>
      <c r="D17" s="7" t="s">
        <v>17</v>
      </c>
      <c r="E17" s="9" t="s">
        <v>362</v>
      </c>
      <c r="F17" s="8">
        <v>23.93</v>
      </c>
      <c r="G17" s="10">
        <v>35.450000000000003</v>
      </c>
      <c r="H17" s="10">
        <v>32.57</v>
      </c>
      <c r="I17" s="10">
        <v>11.74</v>
      </c>
      <c r="J17" s="10">
        <f>TRUNC(G17 * (1 + 25 / 100), 2)</f>
        <v>44.31</v>
      </c>
      <c r="K17" s="10">
        <f>TRUNC(F17 * H17, 2)</f>
        <v>779.4</v>
      </c>
      <c r="L17" s="10">
        <f>M17 - K17</f>
        <v>280.92999999999995</v>
      </c>
      <c r="M17" s="10">
        <f>TRUNC(F17 * J17, 2)</f>
        <v>1060.33</v>
      </c>
    </row>
    <row r="18" spans="1:13" ht="24" customHeight="1" x14ac:dyDescent="0.2">
      <c r="A18" s="7" t="s">
        <v>364</v>
      </c>
      <c r="B18" s="8" t="s">
        <v>18</v>
      </c>
      <c r="C18" s="7" t="s">
        <v>344</v>
      </c>
      <c r="D18" s="7" t="s">
        <v>19</v>
      </c>
      <c r="E18" s="9" t="s">
        <v>362</v>
      </c>
      <c r="F18" s="8">
        <v>78.83</v>
      </c>
      <c r="G18" s="10">
        <v>33.700000000000003</v>
      </c>
      <c r="H18" s="10">
        <v>18.8</v>
      </c>
      <c r="I18" s="10">
        <v>23.32</v>
      </c>
      <c r="J18" s="10">
        <f>TRUNC(G18 * (1 + 25 / 100), 2)</f>
        <v>42.12</v>
      </c>
      <c r="K18" s="10">
        <f>TRUNC(F18 * H18, 2)</f>
        <v>1482</v>
      </c>
      <c r="L18" s="10">
        <f>M18 - K18</f>
        <v>1838.31</v>
      </c>
      <c r="M18" s="10">
        <f>TRUNC(F18 * J18, 2)</f>
        <v>3320.31</v>
      </c>
    </row>
    <row r="19" spans="1:13" ht="24" customHeight="1" x14ac:dyDescent="0.2">
      <c r="A19" s="7" t="s">
        <v>20</v>
      </c>
      <c r="B19" s="8" t="s">
        <v>21</v>
      </c>
      <c r="C19" s="7" t="s">
        <v>22</v>
      </c>
      <c r="D19" s="7" t="s">
        <v>23</v>
      </c>
      <c r="E19" s="9" t="s">
        <v>362</v>
      </c>
      <c r="F19" s="8">
        <v>12</v>
      </c>
      <c r="G19" s="10">
        <v>52.35</v>
      </c>
      <c r="H19" s="10">
        <v>7.09</v>
      </c>
      <c r="I19" s="10">
        <v>58.34</v>
      </c>
      <c r="J19" s="10">
        <f>TRUNC(G19 * (1 + 25 / 100), 2)</f>
        <v>65.430000000000007</v>
      </c>
      <c r="K19" s="10">
        <f>TRUNC(F19 * H19, 2)</f>
        <v>85.08</v>
      </c>
      <c r="L19" s="10">
        <f>M19 - K19</f>
        <v>700.07999999999993</v>
      </c>
      <c r="M19" s="10">
        <f>TRUNC(F19 * J19, 2)</f>
        <v>785.16</v>
      </c>
    </row>
    <row r="20" spans="1:13" ht="24" customHeight="1" x14ac:dyDescent="0.2">
      <c r="A20" s="4" t="s">
        <v>365</v>
      </c>
      <c r="B20" s="4"/>
      <c r="C20" s="4"/>
      <c r="D20" s="4" t="s">
        <v>24</v>
      </c>
      <c r="E20" s="4"/>
      <c r="F20" s="5"/>
      <c r="G20" s="4"/>
      <c r="H20" s="4"/>
      <c r="I20" s="4"/>
      <c r="J20" s="4"/>
      <c r="K20" s="6">
        <f>SUM(K21:K24)</f>
        <v>6396.7800000000007</v>
      </c>
      <c r="L20" s="6">
        <f>SUM(L21:L24)</f>
        <v>23671.940000000002</v>
      </c>
      <c r="M20" s="6">
        <f>SUM(M21:M24)</f>
        <v>30068.720000000001</v>
      </c>
    </row>
    <row r="21" spans="1:13" ht="48" customHeight="1" x14ac:dyDescent="0.2">
      <c r="A21" s="7" t="s">
        <v>366</v>
      </c>
      <c r="B21" s="8" t="s">
        <v>25</v>
      </c>
      <c r="C21" s="7" t="s">
        <v>344</v>
      </c>
      <c r="D21" s="7" t="s">
        <v>26</v>
      </c>
      <c r="E21" s="9" t="s">
        <v>362</v>
      </c>
      <c r="F21" s="8">
        <v>1.17</v>
      </c>
      <c r="G21" s="10">
        <v>147.19</v>
      </c>
      <c r="H21" s="10">
        <v>59.37</v>
      </c>
      <c r="I21" s="10">
        <v>124.61</v>
      </c>
      <c r="J21" s="10">
        <f>TRUNC(G21 * (1 + 25 / 100), 2)</f>
        <v>183.98</v>
      </c>
      <c r="K21" s="10">
        <f>TRUNC(F21 * H21, 2)</f>
        <v>69.459999999999994</v>
      </c>
      <c r="L21" s="10">
        <f>M21 - K21</f>
        <v>145.79000000000002</v>
      </c>
      <c r="M21" s="10">
        <f>TRUNC(F21 * J21, 2)</f>
        <v>215.25</v>
      </c>
    </row>
    <row r="22" spans="1:13" ht="36" customHeight="1" x14ac:dyDescent="0.2">
      <c r="A22" s="7" t="s">
        <v>367</v>
      </c>
      <c r="B22" s="8" t="s">
        <v>27</v>
      </c>
      <c r="C22" s="7" t="s">
        <v>338</v>
      </c>
      <c r="D22" s="7" t="s">
        <v>28</v>
      </c>
      <c r="E22" s="9" t="s">
        <v>362</v>
      </c>
      <c r="F22" s="8">
        <v>8.73</v>
      </c>
      <c r="G22" s="10">
        <v>1252.47</v>
      </c>
      <c r="H22" s="10">
        <v>348.01</v>
      </c>
      <c r="I22" s="10">
        <v>1217.57</v>
      </c>
      <c r="J22" s="10">
        <f>TRUNC(G22 * (1 + 25 / 100), 2)</f>
        <v>1565.58</v>
      </c>
      <c r="K22" s="10">
        <f>TRUNC(F22 * H22, 2)</f>
        <v>3038.12</v>
      </c>
      <c r="L22" s="10">
        <f>M22 - K22</f>
        <v>10629.39</v>
      </c>
      <c r="M22" s="10">
        <f>TRUNC(F22 * J22, 2)</f>
        <v>13667.51</v>
      </c>
    </row>
    <row r="23" spans="1:13" ht="36" customHeight="1" x14ac:dyDescent="0.2">
      <c r="A23" s="7" t="s">
        <v>368</v>
      </c>
      <c r="B23" s="8" t="s">
        <v>29</v>
      </c>
      <c r="C23" s="7" t="s">
        <v>344</v>
      </c>
      <c r="D23" s="7" t="s">
        <v>30</v>
      </c>
      <c r="E23" s="9" t="s">
        <v>369</v>
      </c>
      <c r="F23" s="8">
        <v>60</v>
      </c>
      <c r="G23" s="10">
        <v>76.180000000000007</v>
      </c>
      <c r="H23" s="10">
        <v>41.41</v>
      </c>
      <c r="I23" s="10">
        <v>53.81</v>
      </c>
      <c r="J23" s="10">
        <f>TRUNC(G23 * (1 + 25 / 100), 2)</f>
        <v>95.22</v>
      </c>
      <c r="K23" s="10">
        <f>TRUNC(F23 * H23, 2)</f>
        <v>2484.6</v>
      </c>
      <c r="L23" s="10">
        <f>M23 - K23</f>
        <v>3228.6</v>
      </c>
      <c r="M23" s="10">
        <f>TRUNC(F23 * J23, 2)</f>
        <v>5713.2</v>
      </c>
    </row>
    <row r="24" spans="1:13" ht="48" customHeight="1" x14ac:dyDescent="0.2">
      <c r="A24" s="7" t="s">
        <v>31</v>
      </c>
      <c r="B24" s="8" t="s">
        <v>32</v>
      </c>
      <c r="C24" s="7" t="s">
        <v>344</v>
      </c>
      <c r="D24" s="7" t="s">
        <v>33</v>
      </c>
      <c r="E24" s="9" t="s">
        <v>369</v>
      </c>
      <c r="F24" s="8">
        <v>108</v>
      </c>
      <c r="G24" s="10">
        <v>77.58</v>
      </c>
      <c r="H24" s="10">
        <v>7.45</v>
      </c>
      <c r="I24" s="10">
        <v>89.52</v>
      </c>
      <c r="J24" s="10">
        <f>TRUNC(G24 * (1 + 25 / 100), 2)</f>
        <v>96.97</v>
      </c>
      <c r="K24" s="10">
        <f>TRUNC(F24 * H24, 2)</f>
        <v>804.6</v>
      </c>
      <c r="L24" s="10">
        <f>M24 - K24</f>
        <v>9668.16</v>
      </c>
      <c r="M24" s="10">
        <f>TRUNC(F24 * J24, 2)</f>
        <v>10472.76</v>
      </c>
    </row>
    <row r="25" spans="1:13" ht="24" customHeight="1" x14ac:dyDescent="0.2">
      <c r="A25" s="4" t="s">
        <v>370</v>
      </c>
      <c r="B25" s="4"/>
      <c r="C25" s="4"/>
      <c r="D25" s="4" t="s">
        <v>371</v>
      </c>
      <c r="E25" s="4"/>
      <c r="F25" s="5"/>
      <c r="G25" s="4"/>
      <c r="H25" s="4"/>
      <c r="I25" s="4"/>
      <c r="J25" s="4"/>
      <c r="K25" s="6">
        <f>SUM(K26:K28)</f>
        <v>7707.96</v>
      </c>
      <c r="L25" s="6">
        <f>SUM(L26:L28)</f>
        <v>36868.949999999997</v>
      </c>
      <c r="M25" s="6">
        <f>SUM(M26:M28)</f>
        <v>44576.909999999996</v>
      </c>
    </row>
    <row r="26" spans="1:13" ht="36" customHeight="1" x14ac:dyDescent="0.2">
      <c r="A26" s="7" t="s">
        <v>372</v>
      </c>
      <c r="B26" s="8" t="s">
        <v>34</v>
      </c>
      <c r="C26" s="7" t="s">
        <v>338</v>
      </c>
      <c r="D26" s="7" t="s">
        <v>35</v>
      </c>
      <c r="E26" s="9" t="s">
        <v>362</v>
      </c>
      <c r="F26" s="8">
        <v>7.87</v>
      </c>
      <c r="G26" s="10">
        <v>1828.39</v>
      </c>
      <c r="H26" s="10">
        <v>308.22000000000003</v>
      </c>
      <c r="I26" s="10">
        <v>1977.26</v>
      </c>
      <c r="J26" s="10">
        <f>TRUNC(G26 * (1 + 25 / 100), 2)</f>
        <v>2285.48</v>
      </c>
      <c r="K26" s="10">
        <f>TRUNC(F26 * H26, 2)</f>
        <v>2425.69</v>
      </c>
      <c r="L26" s="10">
        <f>M26 - K26</f>
        <v>15561.03</v>
      </c>
      <c r="M26" s="10">
        <f>TRUNC(F26 * J26, 2)</f>
        <v>17986.72</v>
      </c>
    </row>
    <row r="27" spans="1:13" ht="36" customHeight="1" x14ac:dyDescent="0.2">
      <c r="A27" s="7" t="s">
        <v>373</v>
      </c>
      <c r="B27" s="8" t="s">
        <v>36</v>
      </c>
      <c r="C27" s="7" t="s">
        <v>338</v>
      </c>
      <c r="D27" s="7" t="s">
        <v>37</v>
      </c>
      <c r="E27" s="9" t="s">
        <v>362</v>
      </c>
      <c r="F27" s="8">
        <v>12.81</v>
      </c>
      <c r="G27" s="10">
        <v>1619.96</v>
      </c>
      <c r="H27" s="10">
        <v>400.33</v>
      </c>
      <c r="I27" s="10">
        <v>1624.62</v>
      </c>
      <c r="J27" s="10">
        <f>TRUNC(G27 * (1 + 25 / 100), 2)</f>
        <v>2024.95</v>
      </c>
      <c r="K27" s="10">
        <f>TRUNC(F27 * H27, 2)</f>
        <v>5128.22</v>
      </c>
      <c r="L27" s="10">
        <f>M27 - K27</f>
        <v>20811.379999999997</v>
      </c>
      <c r="M27" s="10">
        <f>TRUNC(F27 * J27, 2)</f>
        <v>25939.599999999999</v>
      </c>
    </row>
    <row r="28" spans="1:13" ht="48" customHeight="1" x14ac:dyDescent="0.2">
      <c r="A28" s="7" t="s">
        <v>38</v>
      </c>
      <c r="B28" s="8" t="s">
        <v>39</v>
      </c>
      <c r="C28" s="7" t="s">
        <v>344</v>
      </c>
      <c r="D28" s="7" t="s">
        <v>40</v>
      </c>
      <c r="E28" s="9" t="s">
        <v>341</v>
      </c>
      <c r="F28" s="8">
        <v>7.41</v>
      </c>
      <c r="G28" s="10">
        <v>70.239999999999995</v>
      </c>
      <c r="H28" s="10">
        <v>20.79</v>
      </c>
      <c r="I28" s="10">
        <v>67.010000000000005</v>
      </c>
      <c r="J28" s="10">
        <f>TRUNC(G28 * (1 + 25 / 100), 2)</f>
        <v>87.8</v>
      </c>
      <c r="K28" s="10">
        <f>TRUNC(F28 * H28, 2)</f>
        <v>154.05000000000001</v>
      </c>
      <c r="L28" s="10">
        <f>M28 - K28</f>
        <v>496.54</v>
      </c>
      <c r="M28" s="10">
        <f>TRUNC(F28 * J28, 2)</f>
        <v>650.59</v>
      </c>
    </row>
    <row r="29" spans="1:13" ht="24" customHeight="1" x14ac:dyDescent="0.2">
      <c r="A29" s="4" t="s">
        <v>374</v>
      </c>
      <c r="B29" s="4"/>
      <c r="C29" s="4"/>
      <c r="D29" s="4" t="s">
        <v>41</v>
      </c>
      <c r="E29" s="4"/>
      <c r="F29" s="5"/>
      <c r="G29" s="4"/>
      <c r="H29" s="4"/>
      <c r="I29" s="4"/>
      <c r="J29" s="4"/>
      <c r="K29" s="6">
        <f>SUM(K30:K31)</f>
        <v>20762.829999999998</v>
      </c>
      <c r="L29" s="6">
        <f>SUM(L30:L31)</f>
        <v>17838.310000000001</v>
      </c>
      <c r="M29" s="6">
        <f>SUM(M30:M31)</f>
        <v>38601.14</v>
      </c>
    </row>
    <row r="30" spans="1:13" ht="60" customHeight="1" x14ac:dyDescent="0.2">
      <c r="A30" s="7" t="s">
        <v>375</v>
      </c>
      <c r="B30" s="8" t="s">
        <v>42</v>
      </c>
      <c r="C30" s="7" t="s">
        <v>344</v>
      </c>
      <c r="D30" s="7" t="s">
        <v>43</v>
      </c>
      <c r="E30" s="9" t="s">
        <v>341</v>
      </c>
      <c r="F30" s="8">
        <v>474.94</v>
      </c>
      <c r="G30" s="10">
        <v>62.85</v>
      </c>
      <c r="H30" s="10">
        <v>42.84</v>
      </c>
      <c r="I30" s="10">
        <v>35.72</v>
      </c>
      <c r="J30" s="10">
        <f>TRUNC(G30 * (1 + 25 / 100), 2)</f>
        <v>78.56</v>
      </c>
      <c r="K30" s="10">
        <f>TRUNC(F30 * H30, 2)</f>
        <v>20346.419999999998</v>
      </c>
      <c r="L30" s="10">
        <f>M30 - K30</f>
        <v>16964.86</v>
      </c>
      <c r="M30" s="10">
        <f>TRUNC(F30 * J30, 2)</f>
        <v>37311.279999999999</v>
      </c>
    </row>
    <row r="31" spans="1:13" ht="36" customHeight="1" x14ac:dyDescent="0.2">
      <c r="A31" s="7" t="s">
        <v>376</v>
      </c>
      <c r="B31" s="8" t="s">
        <v>377</v>
      </c>
      <c r="C31" s="7" t="s">
        <v>344</v>
      </c>
      <c r="D31" s="7" t="s">
        <v>378</v>
      </c>
      <c r="E31" s="9" t="s">
        <v>369</v>
      </c>
      <c r="F31" s="8">
        <v>57.2</v>
      </c>
      <c r="G31" s="10">
        <v>18.04</v>
      </c>
      <c r="H31" s="10">
        <v>7.28</v>
      </c>
      <c r="I31" s="10">
        <v>15.27</v>
      </c>
      <c r="J31" s="10">
        <f>TRUNC(G31 * (1 + 25 / 100), 2)</f>
        <v>22.55</v>
      </c>
      <c r="K31" s="10">
        <f>TRUNC(F31 * H31, 2)</f>
        <v>416.41</v>
      </c>
      <c r="L31" s="10">
        <f>M31 - K31</f>
        <v>873.44999999999982</v>
      </c>
      <c r="M31" s="10">
        <f>TRUNC(F31 * J31, 2)</f>
        <v>1289.8599999999999</v>
      </c>
    </row>
    <row r="32" spans="1:13" ht="24" customHeight="1" x14ac:dyDescent="0.2">
      <c r="A32" s="4" t="s">
        <v>379</v>
      </c>
      <c r="B32" s="4"/>
      <c r="C32" s="4"/>
      <c r="D32" s="4" t="s">
        <v>380</v>
      </c>
      <c r="E32" s="4"/>
      <c r="F32" s="5"/>
      <c r="G32" s="4"/>
      <c r="H32" s="4"/>
      <c r="I32" s="4"/>
      <c r="J32" s="4"/>
      <c r="K32" s="6">
        <f>SUM(K33:K38)</f>
        <v>3234.38</v>
      </c>
      <c r="L32" s="6">
        <f>SUM(L33:L38)</f>
        <v>26435.289999999997</v>
      </c>
      <c r="M32" s="6">
        <f>SUM(M33:M38)</f>
        <v>29669.670000000006</v>
      </c>
    </row>
    <row r="33" spans="1:13" ht="24" customHeight="1" x14ac:dyDescent="0.2">
      <c r="A33" s="7" t="s">
        <v>381</v>
      </c>
      <c r="B33" s="8" t="s">
        <v>382</v>
      </c>
      <c r="C33" s="7" t="s">
        <v>344</v>
      </c>
      <c r="D33" s="7" t="s">
        <v>383</v>
      </c>
      <c r="E33" s="9" t="s">
        <v>341</v>
      </c>
      <c r="F33" s="8">
        <v>19.8</v>
      </c>
      <c r="G33" s="10">
        <v>428.59</v>
      </c>
      <c r="H33" s="10">
        <v>27.73</v>
      </c>
      <c r="I33" s="10">
        <v>508</v>
      </c>
      <c r="J33" s="10">
        <f t="shared" ref="J33:J38" si="4">TRUNC(G33 * (1 + 25 / 100), 2)</f>
        <v>535.73</v>
      </c>
      <c r="K33" s="10">
        <f t="shared" ref="K33:K38" si="5">TRUNC(F33 * H33, 2)</f>
        <v>549.04999999999995</v>
      </c>
      <c r="L33" s="10">
        <f t="shared" ref="L33:L38" si="6">M33 - K33</f>
        <v>10058.400000000001</v>
      </c>
      <c r="M33" s="10">
        <f t="shared" ref="M33:M38" si="7">TRUNC(F33 * J33, 2)</f>
        <v>10607.45</v>
      </c>
    </row>
    <row r="34" spans="1:13" ht="24" customHeight="1" x14ac:dyDescent="0.2">
      <c r="A34" s="7" t="s">
        <v>384</v>
      </c>
      <c r="B34" s="8" t="s">
        <v>385</v>
      </c>
      <c r="C34" s="7" t="s">
        <v>344</v>
      </c>
      <c r="D34" s="7" t="s">
        <v>386</v>
      </c>
      <c r="E34" s="9" t="s">
        <v>341</v>
      </c>
      <c r="F34" s="8">
        <v>8.4</v>
      </c>
      <c r="G34" s="10">
        <v>428.11</v>
      </c>
      <c r="H34" s="10">
        <v>52.58</v>
      </c>
      <c r="I34" s="10">
        <v>482.55</v>
      </c>
      <c r="J34" s="10">
        <f t="shared" si="4"/>
        <v>535.13</v>
      </c>
      <c r="K34" s="10">
        <f t="shared" si="5"/>
        <v>441.67</v>
      </c>
      <c r="L34" s="10">
        <f t="shared" si="6"/>
        <v>4053.42</v>
      </c>
      <c r="M34" s="10">
        <f t="shared" si="7"/>
        <v>4495.09</v>
      </c>
    </row>
    <row r="35" spans="1:13" ht="60" customHeight="1" x14ac:dyDescent="0.2">
      <c r="A35" s="7" t="s">
        <v>387</v>
      </c>
      <c r="B35" s="8" t="s">
        <v>388</v>
      </c>
      <c r="C35" s="7" t="s">
        <v>344</v>
      </c>
      <c r="D35" s="7" t="s">
        <v>44</v>
      </c>
      <c r="E35" s="9" t="s">
        <v>352</v>
      </c>
      <c r="F35" s="8">
        <v>12</v>
      </c>
      <c r="G35" s="10">
        <v>796.59</v>
      </c>
      <c r="H35" s="10">
        <v>175.51</v>
      </c>
      <c r="I35" s="10">
        <v>820.22</v>
      </c>
      <c r="J35" s="10">
        <f t="shared" si="4"/>
        <v>995.73</v>
      </c>
      <c r="K35" s="10">
        <f t="shared" si="5"/>
        <v>2106.12</v>
      </c>
      <c r="L35" s="10">
        <f t="shared" si="6"/>
        <v>9842.64</v>
      </c>
      <c r="M35" s="10">
        <f t="shared" si="7"/>
        <v>11948.76</v>
      </c>
    </row>
    <row r="36" spans="1:13" ht="24" customHeight="1" x14ac:dyDescent="0.2">
      <c r="A36" s="7" t="s">
        <v>45</v>
      </c>
      <c r="B36" s="8" t="s">
        <v>46</v>
      </c>
      <c r="C36" s="7" t="s">
        <v>338</v>
      </c>
      <c r="D36" s="7" t="s">
        <v>47</v>
      </c>
      <c r="E36" s="9" t="s">
        <v>341</v>
      </c>
      <c r="F36" s="8">
        <v>1.28</v>
      </c>
      <c r="G36" s="10">
        <v>56.34</v>
      </c>
      <c r="H36" s="10">
        <v>18.61</v>
      </c>
      <c r="I36" s="10">
        <v>51.81</v>
      </c>
      <c r="J36" s="10">
        <f t="shared" si="4"/>
        <v>70.42</v>
      </c>
      <c r="K36" s="10">
        <f t="shared" si="5"/>
        <v>23.82</v>
      </c>
      <c r="L36" s="10">
        <f t="shared" si="6"/>
        <v>66.31</v>
      </c>
      <c r="M36" s="10">
        <f t="shared" si="7"/>
        <v>90.13</v>
      </c>
    </row>
    <row r="37" spans="1:13" ht="24" customHeight="1" x14ac:dyDescent="0.2">
      <c r="A37" s="7" t="s">
        <v>389</v>
      </c>
      <c r="B37" s="8" t="s">
        <v>48</v>
      </c>
      <c r="C37" s="7" t="s">
        <v>344</v>
      </c>
      <c r="D37" s="7" t="s">
        <v>49</v>
      </c>
      <c r="E37" s="9" t="s">
        <v>352</v>
      </c>
      <c r="F37" s="8">
        <v>4</v>
      </c>
      <c r="G37" s="10">
        <v>261.64999999999998</v>
      </c>
      <c r="H37" s="10">
        <v>20.62</v>
      </c>
      <c r="I37" s="10">
        <v>306.44</v>
      </c>
      <c r="J37" s="10">
        <f t="shared" si="4"/>
        <v>327.06</v>
      </c>
      <c r="K37" s="10">
        <f t="shared" si="5"/>
        <v>82.48</v>
      </c>
      <c r="L37" s="10">
        <f t="shared" si="6"/>
        <v>1225.76</v>
      </c>
      <c r="M37" s="10">
        <f t="shared" si="7"/>
        <v>1308.24</v>
      </c>
    </row>
    <row r="38" spans="1:13" ht="24" customHeight="1" x14ac:dyDescent="0.2">
      <c r="A38" s="7" t="s">
        <v>50</v>
      </c>
      <c r="B38" s="8" t="s">
        <v>51</v>
      </c>
      <c r="C38" s="7" t="s">
        <v>344</v>
      </c>
      <c r="D38" s="7" t="s">
        <v>52</v>
      </c>
      <c r="E38" s="9" t="s">
        <v>341</v>
      </c>
      <c r="F38" s="8">
        <v>2.52</v>
      </c>
      <c r="G38" s="10">
        <v>387.31</v>
      </c>
      <c r="H38" s="10">
        <v>12.4</v>
      </c>
      <c r="I38" s="10">
        <v>471.73</v>
      </c>
      <c r="J38" s="10">
        <f t="shared" si="4"/>
        <v>484.13</v>
      </c>
      <c r="K38" s="10">
        <f t="shared" si="5"/>
        <v>31.24</v>
      </c>
      <c r="L38" s="10">
        <f t="shared" si="6"/>
        <v>1188.76</v>
      </c>
      <c r="M38" s="10">
        <f t="shared" si="7"/>
        <v>1220</v>
      </c>
    </row>
    <row r="39" spans="1:13" ht="24" customHeight="1" x14ac:dyDescent="0.2">
      <c r="A39" s="4" t="s">
        <v>392</v>
      </c>
      <c r="B39" s="4"/>
      <c r="C39" s="4"/>
      <c r="D39" s="4" t="s">
        <v>393</v>
      </c>
      <c r="E39" s="4"/>
      <c r="F39" s="5"/>
      <c r="G39" s="4"/>
      <c r="H39" s="4"/>
      <c r="I39" s="4"/>
      <c r="J39" s="4"/>
      <c r="K39" s="6">
        <f>SUM(K40:K44)</f>
        <v>6354.8400000000011</v>
      </c>
      <c r="L39" s="6">
        <f>SUM(L40:L44)</f>
        <v>74838.560000000012</v>
      </c>
      <c r="M39" s="6">
        <f>SUM(M40:M44)</f>
        <v>81193.400000000009</v>
      </c>
    </row>
    <row r="40" spans="1:13" ht="36" customHeight="1" x14ac:dyDescent="0.2">
      <c r="A40" s="7" t="s">
        <v>394</v>
      </c>
      <c r="B40" s="8" t="s">
        <v>53</v>
      </c>
      <c r="C40" s="7" t="s">
        <v>344</v>
      </c>
      <c r="D40" s="7" t="s">
        <v>54</v>
      </c>
      <c r="E40" s="9" t="s">
        <v>341</v>
      </c>
      <c r="F40" s="8">
        <v>361.37</v>
      </c>
      <c r="G40" s="10">
        <v>29.43</v>
      </c>
      <c r="H40" s="10">
        <v>4.55</v>
      </c>
      <c r="I40" s="10">
        <v>32.229999999999997</v>
      </c>
      <c r="J40" s="10">
        <f>TRUNC(G40 * (1 + 25 / 100), 2)</f>
        <v>36.78</v>
      </c>
      <c r="K40" s="10">
        <f>TRUNC(F40 * H40, 2)</f>
        <v>1644.23</v>
      </c>
      <c r="L40" s="10">
        <f>M40 - K40</f>
        <v>11646.95</v>
      </c>
      <c r="M40" s="10">
        <f>TRUNC(F40 * J40, 2)</f>
        <v>13291.18</v>
      </c>
    </row>
    <row r="41" spans="1:13" ht="36" customHeight="1" x14ac:dyDescent="0.2">
      <c r="A41" s="7" t="s">
        <v>395</v>
      </c>
      <c r="B41" s="8" t="s">
        <v>55</v>
      </c>
      <c r="C41" s="7" t="s">
        <v>344</v>
      </c>
      <c r="D41" s="7" t="s">
        <v>56</v>
      </c>
      <c r="E41" s="9" t="s">
        <v>341</v>
      </c>
      <c r="F41" s="8">
        <v>361.37</v>
      </c>
      <c r="G41" s="10">
        <v>124.44</v>
      </c>
      <c r="H41" s="10">
        <v>1.84</v>
      </c>
      <c r="I41" s="10">
        <v>153.71</v>
      </c>
      <c r="J41" s="10">
        <f>TRUNC(G41 * (1 + 25 / 100), 2)</f>
        <v>155.55000000000001</v>
      </c>
      <c r="K41" s="10">
        <f>TRUNC(F41 * H41, 2)</f>
        <v>664.92</v>
      </c>
      <c r="L41" s="10">
        <f>M41 - K41</f>
        <v>55546.18</v>
      </c>
      <c r="M41" s="10">
        <f>TRUNC(F41 * J41, 2)</f>
        <v>56211.1</v>
      </c>
    </row>
    <row r="42" spans="1:13" ht="36" customHeight="1" x14ac:dyDescent="0.2">
      <c r="A42" s="7" t="s">
        <v>398</v>
      </c>
      <c r="B42" s="8" t="s">
        <v>396</v>
      </c>
      <c r="C42" s="7" t="s">
        <v>344</v>
      </c>
      <c r="D42" s="7" t="s">
        <v>397</v>
      </c>
      <c r="E42" s="9" t="s">
        <v>341</v>
      </c>
      <c r="F42" s="8">
        <v>121.12</v>
      </c>
      <c r="G42" s="10">
        <v>35.19</v>
      </c>
      <c r="H42" s="10">
        <v>24.6</v>
      </c>
      <c r="I42" s="10">
        <v>19.38</v>
      </c>
      <c r="J42" s="10">
        <f>TRUNC(G42 * (1 + 25 / 100), 2)</f>
        <v>43.98</v>
      </c>
      <c r="K42" s="10">
        <f>TRUNC(F42 * H42, 2)</f>
        <v>2979.55</v>
      </c>
      <c r="L42" s="10">
        <f>M42 - K42</f>
        <v>2347.3000000000002</v>
      </c>
      <c r="M42" s="10">
        <f>TRUNC(F42 * J42, 2)</f>
        <v>5326.85</v>
      </c>
    </row>
    <row r="43" spans="1:13" ht="24" customHeight="1" x14ac:dyDescent="0.2">
      <c r="A43" s="7" t="s">
        <v>402</v>
      </c>
      <c r="B43" s="8" t="s">
        <v>399</v>
      </c>
      <c r="C43" s="7" t="s">
        <v>344</v>
      </c>
      <c r="D43" s="7" t="s">
        <v>400</v>
      </c>
      <c r="E43" s="9" t="s">
        <v>369</v>
      </c>
      <c r="F43" s="8">
        <v>73.3</v>
      </c>
      <c r="G43" s="10">
        <v>36.14</v>
      </c>
      <c r="H43" s="10">
        <v>10.9</v>
      </c>
      <c r="I43" s="10">
        <v>34.270000000000003</v>
      </c>
      <c r="J43" s="10">
        <f>TRUNC(G43 * (1 + 25 / 100), 2)</f>
        <v>45.17</v>
      </c>
      <c r="K43" s="10">
        <f>TRUNC(F43 * H43, 2)</f>
        <v>798.97</v>
      </c>
      <c r="L43" s="10">
        <f>M43 - K43</f>
        <v>2511.9899999999998</v>
      </c>
      <c r="M43" s="10">
        <f>TRUNC(F43 * J43, 2)</f>
        <v>3310.96</v>
      </c>
    </row>
    <row r="44" spans="1:13" ht="24" customHeight="1" x14ac:dyDescent="0.2">
      <c r="A44" s="7" t="s">
        <v>57</v>
      </c>
      <c r="B44" s="8" t="s">
        <v>58</v>
      </c>
      <c r="C44" s="7" t="s">
        <v>390</v>
      </c>
      <c r="D44" s="7" t="s">
        <v>59</v>
      </c>
      <c r="E44" s="9" t="s">
        <v>401</v>
      </c>
      <c r="F44" s="8">
        <v>36.65</v>
      </c>
      <c r="G44" s="10">
        <v>66.650000000000006</v>
      </c>
      <c r="H44" s="10">
        <v>7.29</v>
      </c>
      <c r="I44" s="10">
        <v>76.02</v>
      </c>
      <c r="J44" s="10">
        <f>TRUNC(G44 * (1 + 25 / 100), 2)</f>
        <v>83.31</v>
      </c>
      <c r="K44" s="10">
        <f>TRUNC(F44 * H44, 2)</f>
        <v>267.17</v>
      </c>
      <c r="L44" s="10">
        <f>M44 - K44</f>
        <v>2786.14</v>
      </c>
      <c r="M44" s="10">
        <f>TRUNC(F44 * J44, 2)</f>
        <v>3053.31</v>
      </c>
    </row>
    <row r="45" spans="1:13" ht="24" customHeight="1" x14ac:dyDescent="0.2">
      <c r="A45" s="4" t="s">
        <v>403</v>
      </c>
      <c r="B45" s="4"/>
      <c r="C45" s="4"/>
      <c r="D45" s="4" t="s">
        <v>60</v>
      </c>
      <c r="E45" s="4"/>
      <c r="F45" s="5"/>
      <c r="G45" s="4"/>
      <c r="H45" s="4"/>
      <c r="I45" s="4"/>
      <c r="J45" s="4"/>
      <c r="K45" s="6">
        <f>SUM(K46:K86)</f>
        <v>16594.32</v>
      </c>
      <c r="L45" s="6">
        <f>SUM(L46:L86)</f>
        <v>40135.799999999996</v>
      </c>
      <c r="M45" s="6">
        <f>SUM(M46:M87)</f>
        <v>57508.200000000012</v>
      </c>
    </row>
    <row r="46" spans="1:13" ht="36" customHeight="1" x14ac:dyDescent="0.2">
      <c r="A46" s="7" t="s">
        <v>404</v>
      </c>
      <c r="B46" s="8" t="s">
        <v>61</v>
      </c>
      <c r="C46" s="7" t="s">
        <v>344</v>
      </c>
      <c r="D46" s="7" t="s">
        <v>62</v>
      </c>
      <c r="E46" s="9" t="s">
        <v>369</v>
      </c>
      <c r="F46" s="8">
        <v>30</v>
      </c>
      <c r="G46" s="10">
        <v>15.11</v>
      </c>
      <c r="H46" s="10">
        <v>3.81</v>
      </c>
      <c r="I46" s="10">
        <v>15.07</v>
      </c>
      <c r="J46" s="10">
        <f t="shared" ref="J46:J86" si="8">TRUNC(G46 * (1 + 25 / 100), 2)</f>
        <v>18.88</v>
      </c>
      <c r="K46" s="10">
        <f t="shared" ref="K46:K86" si="9">TRUNC(F46 * H46, 2)</f>
        <v>114.3</v>
      </c>
      <c r="L46" s="10">
        <f t="shared" ref="L46:L86" si="10">M46 - K46</f>
        <v>452.09999999999997</v>
      </c>
      <c r="M46" s="10">
        <f t="shared" ref="M46:M86" si="11">TRUNC(F46 * J46, 2)</f>
        <v>566.4</v>
      </c>
    </row>
    <row r="47" spans="1:13" ht="36" customHeight="1" x14ac:dyDescent="0.2">
      <c r="A47" s="7" t="s">
        <v>515</v>
      </c>
      <c r="B47" s="8" t="s">
        <v>63</v>
      </c>
      <c r="C47" s="7" t="s">
        <v>344</v>
      </c>
      <c r="D47" s="7" t="s">
        <v>64</v>
      </c>
      <c r="E47" s="9" t="s">
        <v>369</v>
      </c>
      <c r="F47" s="8">
        <v>117</v>
      </c>
      <c r="G47" s="10">
        <v>16.68</v>
      </c>
      <c r="H47" s="10">
        <v>2.11</v>
      </c>
      <c r="I47" s="10">
        <v>18.739999999999998</v>
      </c>
      <c r="J47" s="10">
        <f t="shared" si="8"/>
        <v>20.85</v>
      </c>
      <c r="K47" s="10">
        <f t="shared" si="9"/>
        <v>246.87</v>
      </c>
      <c r="L47" s="10">
        <f t="shared" si="10"/>
        <v>2192.58</v>
      </c>
      <c r="M47" s="10">
        <f t="shared" si="11"/>
        <v>2439.4499999999998</v>
      </c>
    </row>
    <row r="48" spans="1:13" ht="36" customHeight="1" x14ac:dyDescent="0.2">
      <c r="A48" s="7" t="s">
        <v>516</v>
      </c>
      <c r="B48" s="8" t="s">
        <v>405</v>
      </c>
      <c r="C48" s="7" t="s">
        <v>344</v>
      </c>
      <c r="D48" s="7" t="s">
        <v>406</v>
      </c>
      <c r="E48" s="9" t="s">
        <v>369</v>
      </c>
      <c r="F48" s="8">
        <v>668</v>
      </c>
      <c r="G48" s="10">
        <v>1.81</v>
      </c>
      <c r="H48" s="10">
        <v>0.78</v>
      </c>
      <c r="I48" s="10">
        <v>1.48</v>
      </c>
      <c r="J48" s="10">
        <f t="shared" si="8"/>
        <v>2.2599999999999998</v>
      </c>
      <c r="K48" s="10">
        <f t="shared" si="9"/>
        <v>521.04</v>
      </c>
      <c r="L48" s="10">
        <f t="shared" si="10"/>
        <v>988.6400000000001</v>
      </c>
      <c r="M48" s="10">
        <f t="shared" si="11"/>
        <v>1509.68</v>
      </c>
    </row>
    <row r="49" spans="1:13" ht="36" customHeight="1" x14ac:dyDescent="0.2">
      <c r="A49" s="7" t="s">
        <v>517</v>
      </c>
      <c r="B49" s="8" t="s">
        <v>407</v>
      </c>
      <c r="C49" s="7" t="s">
        <v>344</v>
      </c>
      <c r="D49" s="7" t="s">
        <v>408</v>
      </c>
      <c r="E49" s="9" t="s">
        <v>369</v>
      </c>
      <c r="F49" s="8">
        <v>774</v>
      </c>
      <c r="G49" s="10">
        <v>2.59</v>
      </c>
      <c r="H49" s="10">
        <v>0.97</v>
      </c>
      <c r="I49" s="10">
        <v>2.2599999999999998</v>
      </c>
      <c r="J49" s="10">
        <f t="shared" si="8"/>
        <v>3.23</v>
      </c>
      <c r="K49" s="10">
        <f t="shared" si="9"/>
        <v>750.78</v>
      </c>
      <c r="L49" s="10">
        <f t="shared" si="10"/>
        <v>1749.24</v>
      </c>
      <c r="M49" s="10">
        <f t="shared" si="11"/>
        <v>2500.02</v>
      </c>
    </row>
    <row r="50" spans="1:13" ht="36" customHeight="1" x14ac:dyDescent="0.2">
      <c r="A50" s="7" t="s">
        <v>518</v>
      </c>
      <c r="B50" s="8" t="s">
        <v>65</v>
      </c>
      <c r="C50" s="7" t="s">
        <v>344</v>
      </c>
      <c r="D50" s="7" t="s">
        <v>66</v>
      </c>
      <c r="E50" s="9" t="s">
        <v>369</v>
      </c>
      <c r="F50" s="8">
        <v>466</v>
      </c>
      <c r="G50" s="10">
        <v>4.17</v>
      </c>
      <c r="H50" s="10">
        <v>1.31</v>
      </c>
      <c r="I50" s="10">
        <v>3.9</v>
      </c>
      <c r="J50" s="10">
        <f t="shared" si="8"/>
        <v>5.21</v>
      </c>
      <c r="K50" s="10">
        <f t="shared" si="9"/>
        <v>610.46</v>
      </c>
      <c r="L50" s="10">
        <f t="shared" si="10"/>
        <v>1817.4</v>
      </c>
      <c r="M50" s="10">
        <f t="shared" si="11"/>
        <v>2427.86</v>
      </c>
    </row>
    <row r="51" spans="1:13" ht="36" customHeight="1" x14ac:dyDescent="0.2">
      <c r="A51" s="7" t="s">
        <v>519</v>
      </c>
      <c r="B51" s="8" t="s">
        <v>410</v>
      </c>
      <c r="C51" s="7" t="s">
        <v>344</v>
      </c>
      <c r="D51" s="7" t="s">
        <v>411</v>
      </c>
      <c r="E51" s="9" t="s">
        <v>369</v>
      </c>
      <c r="F51" s="8">
        <v>357</v>
      </c>
      <c r="G51" s="10">
        <v>5.69</v>
      </c>
      <c r="H51" s="10">
        <v>1.71</v>
      </c>
      <c r="I51" s="10">
        <v>5.4</v>
      </c>
      <c r="J51" s="10">
        <f t="shared" si="8"/>
        <v>7.11</v>
      </c>
      <c r="K51" s="10">
        <f t="shared" si="9"/>
        <v>610.47</v>
      </c>
      <c r="L51" s="10">
        <f t="shared" si="10"/>
        <v>1927.8</v>
      </c>
      <c r="M51" s="10">
        <f t="shared" si="11"/>
        <v>2538.27</v>
      </c>
    </row>
    <row r="52" spans="1:13" ht="84" customHeight="1" x14ac:dyDescent="0.2">
      <c r="A52" s="7" t="s">
        <v>520</v>
      </c>
      <c r="B52" s="8" t="s">
        <v>67</v>
      </c>
      <c r="C52" s="7" t="s">
        <v>338</v>
      </c>
      <c r="D52" s="7" t="s">
        <v>68</v>
      </c>
      <c r="E52" s="9" t="s">
        <v>391</v>
      </c>
      <c r="F52" s="8">
        <v>2</v>
      </c>
      <c r="G52" s="10">
        <v>394.88</v>
      </c>
      <c r="H52" s="10">
        <v>243.67</v>
      </c>
      <c r="I52" s="10">
        <v>249.93</v>
      </c>
      <c r="J52" s="10">
        <f t="shared" si="8"/>
        <v>493.6</v>
      </c>
      <c r="K52" s="10">
        <f t="shared" si="9"/>
        <v>487.34</v>
      </c>
      <c r="L52" s="10">
        <f t="shared" si="10"/>
        <v>499.86000000000007</v>
      </c>
      <c r="M52" s="10">
        <f t="shared" si="11"/>
        <v>987.2</v>
      </c>
    </row>
    <row r="53" spans="1:13" ht="36" customHeight="1" x14ac:dyDescent="0.2">
      <c r="A53" s="7" t="s">
        <v>521</v>
      </c>
      <c r="B53" s="8" t="s">
        <v>69</v>
      </c>
      <c r="C53" s="7" t="s">
        <v>344</v>
      </c>
      <c r="D53" s="7" t="s">
        <v>70</v>
      </c>
      <c r="E53" s="9" t="s">
        <v>352</v>
      </c>
      <c r="F53" s="8">
        <v>8</v>
      </c>
      <c r="G53" s="10">
        <v>21.44</v>
      </c>
      <c r="H53" s="10">
        <v>9.8699999999999992</v>
      </c>
      <c r="I53" s="10">
        <v>16.93</v>
      </c>
      <c r="J53" s="10">
        <f t="shared" si="8"/>
        <v>26.8</v>
      </c>
      <c r="K53" s="10">
        <f t="shared" si="9"/>
        <v>78.959999999999994</v>
      </c>
      <c r="L53" s="10">
        <f t="shared" si="10"/>
        <v>135.44</v>
      </c>
      <c r="M53" s="10">
        <f t="shared" si="11"/>
        <v>214.4</v>
      </c>
    </row>
    <row r="54" spans="1:13" ht="36" customHeight="1" x14ac:dyDescent="0.2">
      <c r="A54" s="7" t="s">
        <v>522</v>
      </c>
      <c r="B54" s="8" t="s">
        <v>71</v>
      </c>
      <c r="C54" s="7" t="s">
        <v>344</v>
      </c>
      <c r="D54" s="7" t="s">
        <v>72</v>
      </c>
      <c r="E54" s="9" t="s">
        <v>352</v>
      </c>
      <c r="F54" s="8">
        <v>4</v>
      </c>
      <c r="G54" s="10">
        <v>43.81</v>
      </c>
      <c r="H54" s="10">
        <v>20.82</v>
      </c>
      <c r="I54" s="10">
        <v>33.94</v>
      </c>
      <c r="J54" s="10">
        <f t="shared" si="8"/>
        <v>54.76</v>
      </c>
      <c r="K54" s="10">
        <f t="shared" si="9"/>
        <v>83.28</v>
      </c>
      <c r="L54" s="10">
        <f t="shared" si="10"/>
        <v>135.76</v>
      </c>
      <c r="M54" s="10">
        <f t="shared" si="11"/>
        <v>219.04</v>
      </c>
    </row>
    <row r="55" spans="1:13" ht="36" customHeight="1" x14ac:dyDescent="0.2">
      <c r="A55" s="7" t="s">
        <v>523</v>
      </c>
      <c r="B55" s="8" t="s">
        <v>73</v>
      </c>
      <c r="C55" s="7" t="s">
        <v>344</v>
      </c>
      <c r="D55" s="7" t="s">
        <v>74</v>
      </c>
      <c r="E55" s="9" t="s">
        <v>352</v>
      </c>
      <c r="F55" s="8">
        <v>6</v>
      </c>
      <c r="G55" s="10">
        <v>33.979999999999997</v>
      </c>
      <c r="H55" s="10">
        <v>15.34</v>
      </c>
      <c r="I55" s="10">
        <v>27.13</v>
      </c>
      <c r="J55" s="10">
        <f t="shared" si="8"/>
        <v>42.47</v>
      </c>
      <c r="K55" s="10">
        <f t="shared" si="9"/>
        <v>92.04</v>
      </c>
      <c r="L55" s="10">
        <f t="shared" si="10"/>
        <v>162.77999999999997</v>
      </c>
      <c r="M55" s="10">
        <f t="shared" si="11"/>
        <v>254.82</v>
      </c>
    </row>
    <row r="56" spans="1:13" ht="36" customHeight="1" x14ac:dyDescent="0.2">
      <c r="A56" s="7" t="s">
        <v>524</v>
      </c>
      <c r="B56" s="8" t="s">
        <v>75</v>
      </c>
      <c r="C56" s="7" t="s">
        <v>344</v>
      </c>
      <c r="D56" s="7" t="s">
        <v>76</v>
      </c>
      <c r="E56" s="9" t="s">
        <v>352</v>
      </c>
      <c r="F56" s="8">
        <v>1</v>
      </c>
      <c r="G56" s="10">
        <v>46.51</v>
      </c>
      <c r="H56" s="10">
        <v>20.82</v>
      </c>
      <c r="I56" s="10">
        <v>37.31</v>
      </c>
      <c r="J56" s="10">
        <f t="shared" si="8"/>
        <v>58.13</v>
      </c>
      <c r="K56" s="10">
        <f t="shared" si="9"/>
        <v>20.82</v>
      </c>
      <c r="L56" s="10">
        <f t="shared" si="10"/>
        <v>37.31</v>
      </c>
      <c r="M56" s="10">
        <f t="shared" si="11"/>
        <v>58.13</v>
      </c>
    </row>
    <row r="57" spans="1:13" ht="36" customHeight="1" x14ac:dyDescent="0.2">
      <c r="A57" s="7" t="s">
        <v>525</v>
      </c>
      <c r="B57" s="8" t="s">
        <v>77</v>
      </c>
      <c r="C57" s="7" t="s">
        <v>344</v>
      </c>
      <c r="D57" s="7" t="s">
        <v>78</v>
      </c>
      <c r="E57" s="9" t="s">
        <v>352</v>
      </c>
      <c r="F57" s="8">
        <v>24</v>
      </c>
      <c r="G57" s="10">
        <v>24.9</v>
      </c>
      <c r="H57" s="10">
        <v>10.19</v>
      </c>
      <c r="I57" s="10">
        <v>20.93</v>
      </c>
      <c r="J57" s="10">
        <f t="shared" si="8"/>
        <v>31.12</v>
      </c>
      <c r="K57" s="10">
        <f t="shared" si="9"/>
        <v>244.56</v>
      </c>
      <c r="L57" s="10">
        <f t="shared" si="10"/>
        <v>502.32</v>
      </c>
      <c r="M57" s="10">
        <f t="shared" si="11"/>
        <v>746.88</v>
      </c>
    </row>
    <row r="58" spans="1:13" ht="36" customHeight="1" x14ac:dyDescent="0.2">
      <c r="A58" s="7" t="s">
        <v>526</v>
      </c>
      <c r="B58" s="8" t="s">
        <v>79</v>
      </c>
      <c r="C58" s="7" t="s">
        <v>344</v>
      </c>
      <c r="D58" s="7" t="s">
        <v>80</v>
      </c>
      <c r="E58" s="9" t="s">
        <v>352</v>
      </c>
      <c r="F58" s="8">
        <v>24</v>
      </c>
      <c r="G58" s="10">
        <v>27.42</v>
      </c>
      <c r="H58" s="10">
        <v>12.62</v>
      </c>
      <c r="I58" s="10">
        <v>21.65</v>
      </c>
      <c r="J58" s="10">
        <f t="shared" si="8"/>
        <v>34.270000000000003</v>
      </c>
      <c r="K58" s="10">
        <f t="shared" si="9"/>
        <v>302.88</v>
      </c>
      <c r="L58" s="10">
        <f t="shared" si="10"/>
        <v>519.6</v>
      </c>
      <c r="M58" s="10">
        <f t="shared" si="11"/>
        <v>822.48</v>
      </c>
    </row>
    <row r="59" spans="1:13" ht="36" customHeight="1" x14ac:dyDescent="0.2">
      <c r="A59" s="7" t="s">
        <v>527</v>
      </c>
      <c r="B59" s="8" t="s">
        <v>419</v>
      </c>
      <c r="C59" s="7" t="s">
        <v>344</v>
      </c>
      <c r="D59" s="7" t="s">
        <v>420</v>
      </c>
      <c r="E59" s="9" t="s">
        <v>352</v>
      </c>
      <c r="F59" s="8">
        <v>32</v>
      </c>
      <c r="G59" s="10">
        <v>33.92</v>
      </c>
      <c r="H59" s="10">
        <v>18.86</v>
      </c>
      <c r="I59" s="10">
        <v>23.54</v>
      </c>
      <c r="J59" s="10">
        <f t="shared" si="8"/>
        <v>42.4</v>
      </c>
      <c r="K59" s="10">
        <f t="shared" si="9"/>
        <v>603.52</v>
      </c>
      <c r="L59" s="10">
        <f t="shared" si="10"/>
        <v>753.28</v>
      </c>
      <c r="M59" s="10">
        <f t="shared" si="11"/>
        <v>1356.8</v>
      </c>
    </row>
    <row r="60" spans="1:13" ht="24" customHeight="1" x14ac:dyDescent="0.2">
      <c r="A60" s="7" t="s">
        <v>528</v>
      </c>
      <c r="B60" s="8" t="s">
        <v>81</v>
      </c>
      <c r="C60" s="7" t="s">
        <v>344</v>
      </c>
      <c r="D60" s="7" t="s">
        <v>82</v>
      </c>
      <c r="E60" s="9" t="s">
        <v>352</v>
      </c>
      <c r="F60" s="8">
        <v>1</v>
      </c>
      <c r="G60" s="10">
        <v>29.2</v>
      </c>
      <c r="H60" s="10">
        <v>11.57</v>
      </c>
      <c r="I60" s="10">
        <v>24.93</v>
      </c>
      <c r="J60" s="10">
        <f t="shared" si="8"/>
        <v>36.5</v>
      </c>
      <c r="K60" s="10">
        <f t="shared" si="9"/>
        <v>11.57</v>
      </c>
      <c r="L60" s="10">
        <f t="shared" si="10"/>
        <v>24.93</v>
      </c>
      <c r="M60" s="10">
        <f t="shared" si="11"/>
        <v>36.5</v>
      </c>
    </row>
    <row r="61" spans="1:13" ht="36" customHeight="1" x14ac:dyDescent="0.2">
      <c r="A61" s="7" t="s">
        <v>529</v>
      </c>
      <c r="B61" s="8" t="s">
        <v>83</v>
      </c>
      <c r="C61" s="7" t="s">
        <v>344</v>
      </c>
      <c r="D61" s="7" t="s">
        <v>84</v>
      </c>
      <c r="E61" s="9" t="s">
        <v>352</v>
      </c>
      <c r="F61" s="8">
        <v>90</v>
      </c>
      <c r="G61" s="10">
        <v>30.65</v>
      </c>
      <c r="H61" s="10">
        <v>16.47</v>
      </c>
      <c r="I61" s="10">
        <v>21.84</v>
      </c>
      <c r="J61" s="10">
        <f t="shared" si="8"/>
        <v>38.31</v>
      </c>
      <c r="K61" s="10">
        <f t="shared" si="9"/>
        <v>1482.3</v>
      </c>
      <c r="L61" s="10">
        <f t="shared" si="10"/>
        <v>1965.6000000000001</v>
      </c>
      <c r="M61" s="10">
        <f t="shared" si="11"/>
        <v>3447.9</v>
      </c>
    </row>
    <row r="62" spans="1:13" ht="24" customHeight="1" x14ac:dyDescent="0.2">
      <c r="A62" s="7" t="s">
        <v>530</v>
      </c>
      <c r="B62" s="8" t="s">
        <v>85</v>
      </c>
      <c r="C62" s="7" t="s">
        <v>390</v>
      </c>
      <c r="D62" s="7" t="s">
        <v>86</v>
      </c>
      <c r="E62" s="9" t="s">
        <v>391</v>
      </c>
      <c r="F62" s="8">
        <v>1</v>
      </c>
      <c r="G62" s="10">
        <v>117.73</v>
      </c>
      <c r="H62" s="10">
        <v>32.42</v>
      </c>
      <c r="I62" s="10">
        <v>114.74</v>
      </c>
      <c r="J62" s="10">
        <f t="shared" si="8"/>
        <v>147.16</v>
      </c>
      <c r="K62" s="10">
        <f t="shared" si="9"/>
        <v>32.42</v>
      </c>
      <c r="L62" s="10">
        <f t="shared" si="10"/>
        <v>114.74</v>
      </c>
      <c r="M62" s="10">
        <f t="shared" si="11"/>
        <v>147.16</v>
      </c>
    </row>
    <row r="63" spans="1:13" ht="24" customHeight="1" x14ac:dyDescent="0.2">
      <c r="A63" s="7" t="s">
        <v>531</v>
      </c>
      <c r="B63" s="8" t="s">
        <v>412</v>
      </c>
      <c r="C63" s="7" t="s">
        <v>344</v>
      </c>
      <c r="D63" s="7" t="s">
        <v>413</v>
      </c>
      <c r="E63" s="9" t="s">
        <v>352</v>
      </c>
      <c r="F63" s="8">
        <v>3</v>
      </c>
      <c r="G63" s="10">
        <v>10.93</v>
      </c>
      <c r="H63" s="10">
        <v>1.57</v>
      </c>
      <c r="I63" s="10">
        <v>12.09</v>
      </c>
      <c r="J63" s="10">
        <f t="shared" si="8"/>
        <v>13.66</v>
      </c>
      <c r="K63" s="10">
        <f t="shared" si="9"/>
        <v>4.71</v>
      </c>
      <c r="L63" s="10">
        <f t="shared" si="10"/>
        <v>36.269999999999996</v>
      </c>
      <c r="M63" s="10">
        <f t="shared" si="11"/>
        <v>40.98</v>
      </c>
    </row>
    <row r="64" spans="1:13" ht="24" customHeight="1" x14ac:dyDescent="0.2">
      <c r="A64" s="7" t="s">
        <v>532</v>
      </c>
      <c r="B64" s="8" t="s">
        <v>414</v>
      </c>
      <c r="C64" s="7" t="s">
        <v>344</v>
      </c>
      <c r="D64" s="7" t="s">
        <v>415</v>
      </c>
      <c r="E64" s="9" t="s">
        <v>352</v>
      </c>
      <c r="F64" s="8">
        <v>9</v>
      </c>
      <c r="G64" s="10">
        <v>11.76</v>
      </c>
      <c r="H64" s="10">
        <v>2.1800000000000002</v>
      </c>
      <c r="I64" s="10">
        <v>12.52</v>
      </c>
      <c r="J64" s="10">
        <f t="shared" si="8"/>
        <v>14.7</v>
      </c>
      <c r="K64" s="10">
        <f t="shared" si="9"/>
        <v>19.62</v>
      </c>
      <c r="L64" s="10">
        <f t="shared" si="10"/>
        <v>112.68</v>
      </c>
      <c r="M64" s="10">
        <f t="shared" si="11"/>
        <v>132.30000000000001</v>
      </c>
    </row>
    <row r="65" spans="1:13" ht="24" customHeight="1" x14ac:dyDescent="0.2">
      <c r="A65" s="7" t="s">
        <v>533</v>
      </c>
      <c r="B65" s="8" t="s">
        <v>87</v>
      </c>
      <c r="C65" s="7" t="s">
        <v>344</v>
      </c>
      <c r="D65" s="7" t="s">
        <v>88</v>
      </c>
      <c r="E65" s="9" t="s">
        <v>352</v>
      </c>
      <c r="F65" s="8">
        <v>9</v>
      </c>
      <c r="G65" s="10">
        <v>11.76</v>
      </c>
      <c r="H65" s="10">
        <v>2.1800000000000002</v>
      </c>
      <c r="I65" s="10">
        <v>12.52</v>
      </c>
      <c r="J65" s="10">
        <f t="shared" si="8"/>
        <v>14.7</v>
      </c>
      <c r="K65" s="10">
        <f t="shared" si="9"/>
        <v>19.62</v>
      </c>
      <c r="L65" s="10">
        <f t="shared" si="10"/>
        <v>112.68</v>
      </c>
      <c r="M65" s="10">
        <f t="shared" si="11"/>
        <v>132.30000000000001</v>
      </c>
    </row>
    <row r="66" spans="1:13" ht="24" customHeight="1" x14ac:dyDescent="0.2">
      <c r="A66" s="7" t="s">
        <v>534</v>
      </c>
      <c r="B66" s="8" t="s">
        <v>416</v>
      </c>
      <c r="C66" s="7" t="s">
        <v>344</v>
      </c>
      <c r="D66" s="7" t="s">
        <v>417</v>
      </c>
      <c r="E66" s="9" t="s">
        <v>352</v>
      </c>
      <c r="F66" s="8">
        <v>6</v>
      </c>
      <c r="G66" s="10">
        <v>18.55</v>
      </c>
      <c r="H66" s="10">
        <v>4.46</v>
      </c>
      <c r="I66" s="10">
        <v>18.72</v>
      </c>
      <c r="J66" s="10">
        <f t="shared" si="8"/>
        <v>23.18</v>
      </c>
      <c r="K66" s="10">
        <f t="shared" si="9"/>
        <v>26.76</v>
      </c>
      <c r="L66" s="10">
        <f t="shared" si="10"/>
        <v>112.32000000000001</v>
      </c>
      <c r="M66" s="10">
        <f t="shared" si="11"/>
        <v>139.08000000000001</v>
      </c>
    </row>
    <row r="67" spans="1:13" ht="36" customHeight="1" x14ac:dyDescent="0.2">
      <c r="A67" s="7" t="s">
        <v>535</v>
      </c>
      <c r="B67" s="8" t="s">
        <v>89</v>
      </c>
      <c r="C67" s="7" t="s">
        <v>338</v>
      </c>
      <c r="D67" s="7" t="s">
        <v>90</v>
      </c>
      <c r="E67" s="9" t="s">
        <v>352</v>
      </c>
      <c r="F67" s="8">
        <v>4</v>
      </c>
      <c r="G67" s="10">
        <v>109.38</v>
      </c>
      <c r="H67" s="10">
        <v>9.94</v>
      </c>
      <c r="I67" s="10">
        <v>126.78</v>
      </c>
      <c r="J67" s="10">
        <f t="shared" si="8"/>
        <v>136.72</v>
      </c>
      <c r="K67" s="10">
        <f t="shared" si="9"/>
        <v>39.76</v>
      </c>
      <c r="L67" s="10">
        <f t="shared" si="10"/>
        <v>507.12</v>
      </c>
      <c r="M67" s="10">
        <f t="shared" si="11"/>
        <v>546.88</v>
      </c>
    </row>
    <row r="68" spans="1:13" ht="24" customHeight="1" x14ac:dyDescent="0.2">
      <c r="A68" s="7" t="s">
        <v>536</v>
      </c>
      <c r="B68" s="8" t="s">
        <v>91</v>
      </c>
      <c r="C68" s="7" t="s">
        <v>338</v>
      </c>
      <c r="D68" s="7" t="s">
        <v>92</v>
      </c>
      <c r="E68" s="9" t="s">
        <v>409</v>
      </c>
      <c r="F68" s="8">
        <v>1</v>
      </c>
      <c r="G68" s="10">
        <v>268.89999999999998</v>
      </c>
      <c r="H68" s="10">
        <v>0</v>
      </c>
      <c r="I68" s="10">
        <v>336.12</v>
      </c>
      <c r="J68" s="10">
        <f t="shared" si="8"/>
        <v>336.12</v>
      </c>
      <c r="K68" s="10">
        <f t="shared" si="9"/>
        <v>0</v>
      </c>
      <c r="L68" s="10">
        <f t="shared" si="10"/>
        <v>336.12</v>
      </c>
      <c r="M68" s="10">
        <f t="shared" si="11"/>
        <v>336.12</v>
      </c>
    </row>
    <row r="69" spans="1:13" ht="72" customHeight="1" x14ac:dyDescent="0.2">
      <c r="A69" s="7" t="s">
        <v>537</v>
      </c>
      <c r="B69" s="8" t="s">
        <v>93</v>
      </c>
      <c r="C69" s="7" t="s">
        <v>338</v>
      </c>
      <c r="D69" s="7" t="s">
        <v>94</v>
      </c>
      <c r="E69" s="9" t="s">
        <v>401</v>
      </c>
      <c r="F69" s="8">
        <v>9</v>
      </c>
      <c r="G69" s="10">
        <v>60.58</v>
      </c>
      <c r="H69" s="10">
        <v>21.78</v>
      </c>
      <c r="I69" s="10">
        <v>53.94</v>
      </c>
      <c r="J69" s="10">
        <f t="shared" si="8"/>
        <v>75.72</v>
      </c>
      <c r="K69" s="10">
        <f t="shared" si="9"/>
        <v>196.02</v>
      </c>
      <c r="L69" s="10">
        <f t="shared" si="10"/>
        <v>485.46000000000004</v>
      </c>
      <c r="M69" s="10">
        <f t="shared" si="11"/>
        <v>681.48</v>
      </c>
    </row>
    <row r="70" spans="1:13" ht="72" customHeight="1" x14ac:dyDescent="0.2">
      <c r="A70" s="7" t="s">
        <v>538</v>
      </c>
      <c r="B70" s="8" t="s">
        <v>418</v>
      </c>
      <c r="C70" s="7" t="s">
        <v>338</v>
      </c>
      <c r="D70" s="7" t="s">
        <v>95</v>
      </c>
      <c r="E70" s="9" t="s">
        <v>401</v>
      </c>
      <c r="F70" s="8">
        <v>180</v>
      </c>
      <c r="G70" s="10">
        <v>54.09</v>
      </c>
      <c r="H70" s="10">
        <v>21.78</v>
      </c>
      <c r="I70" s="10">
        <v>45.83</v>
      </c>
      <c r="J70" s="10">
        <f t="shared" si="8"/>
        <v>67.61</v>
      </c>
      <c r="K70" s="10">
        <f t="shared" si="9"/>
        <v>3920.4</v>
      </c>
      <c r="L70" s="10">
        <f t="shared" si="10"/>
        <v>8249.4</v>
      </c>
      <c r="M70" s="10">
        <f t="shared" si="11"/>
        <v>12169.8</v>
      </c>
    </row>
    <row r="71" spans="1:13" ht="24" customHeight="1" x14ac:dyDescent="0.2">
      <c r="A71" s="7" t="s">
        <v>539</v>
      </c>
      <c r="B71" s="8" t="s">
        <v>96</v>
      </c>
      <c r="C71" s="7" t="s">
        <v>390</v>
      </c>
      <c r="D71" s="7" t="s">
        <v>97</v>
      </c>
      <c r="E71" s="9" t="s">
        <v>401</v>
      </c>
      <c r="F71" s="8">
        <v>30</v>
      </c>
      <c r="G71" s="10">
        <v>38.61</v>
      </c>
      <c r="H71" s="10">
        <v>14.57</v>
      </c>
      <c r="I71" s="10">
        <v>33.69</v>
      </c>
      <c r="J71" s="10">
        <f t="shared" si="8"/>
        <v>48.26</v>
      </c>
      <c r="K71" s="10">
        <f t="shared" si="9"/>
        <v>437.1</v>
      </c>
      <c r="L71" s="10">
        <f t="shared" si="10"/>
        <v>1010.6999999999999</v>
      </c>
      <c r="M71" s="10">
        <f t="shared" si="11"/>
        <v>1447.8</v>
      </c>
    </row>
    <row r="72" spans="1:13" ht="36" customHeight="1" x14ac:dyDescent="0.2">
      <c r="A72" s="7" t="s">
        <v>540</v>
      </c>
      <c r="B72" s="8" t="s">
        <v>98</v>
      </c>
      <c r="C72" s="7" t="s">
        <v>344</v>
      </c>
      <c r="D72" s="7" t="s">
        <v>99</v>
      </c>
      <c r="E72" s="9" t="s">
        <v>369</v>
      </c>
      <c r="F72" s="8">
        <v>198</v>
      </c>
      <c r="G72" s="10">
        <v>23.37</v>
      </c>
      <c r="H72" s="10">
        <v>9.76</v>
      </c>
      <c r="I72" s="10">
        <v>19.45</v>
      </c>
      <c r="J72" s="10">
        <f t="shared" si="8"/>
        <v>29.21</v>
      </c>
      <c r="K72" s="10">
        <f t="shared" si="9"/>
        <v>1932.48</v>
      </c>
      <c r="L72" s="10">
        <f t="shared" si="10"/>
        <v>3851.1</v>
      </c>
      <c r="M72" s="10">
        <f t="shared" si="11"/>
        <v>5783.58</v>
      </c>
    </row>
    <row r="73" spans="1:13" ht="36" customHeight="1" x14ac:dyDescent="0.2">
      <c r="A73" s="7" t="s">
        <v>541</v>
      </c>
      <c r="B73" s="8" t="s">
        <v>100</v>
      </c>
      <c r="C73" s="7" t="s">
        <v>338</v>
      </c>
      <c r="D73" s="7" t="s">
        <v>101</v>
      </c>
      <c r="E73" s="9" t="s">
        <v>391</v>
      </c>
      <c r="F73" s="8">
        <v>33</v>
      </c>
      <c r="G73" s="10">
        <v>84.76</v>
      </c>
      <c r="H73" s="10">
        <v>33.19</v>
      </c>
      <c r="I73" s="10">
        <v>72.760000000000005</v>
      </c>
      <c r="J73" s="10">
        <f t="shared" si="8"/>
        <v>105.95</v>
      </c>
      <c r="K73" s="10">
        <f t="shared" si="9"/>
        <v>1095.27</v>
      </c>
      <c r="L73" s="10">
        <f t="shared" si="10"/>
        <v>2401.08</v>
      </c>
      <c r="M73" s="10">
        <f t="shared" si="11"/>
        <v>3496.35</v>
      </c>
    </row>
    <row r="74" spans="1:13" ht="36" customHeight="1" x14ac:dyDescent="0.2">
      <c r="A74" s="7" t="s">
        <v>542</v>
      </c>
      <c r="B74" s="8" t="s">
        <v>102</v>
      </c>
      <c r="C74" s="7" t="s">
        <v>344</v>
      </c>
      <c r="D74" s="7" t="s">
        <v>103</v>
      </c>
      <c r="E74" s="9" t="s">
        <v>352</v>
      </c>
      <c r="F74" s="8">
        <v>7</v>
      </c>
      <c r="G74" s="10">
        <v>61.31</v>
      </c>
      <c r="H74" s="10">
        <v>13.89</v>
      </c>
      <c r="I74" s="10">
        <v>62.74</v>
      </c>
      <c r="J74" s="10">
        <f t="shared" si="8"/>
        <v>76.63</v>
      </c>
      <c r="K74" s="10">
        <f t="shared" si="9"/>
        <v>97.23</v>
      </c>
      <c r="L74" s="10">
        <f t="shared" si="10"/>
        <v>439.17999999999995</v>
      </c>
      <c r="M74" s="10">
        <f t="shared" si="11"/>
        <v>536.41</v>
      </c>
    </row>
    <row r="75" spans="1:13" ht="36" customHeight="1" x14ac:dyDescent="0.2">
      <c r="A75" s="7" t="s">
        <v>543</v>
      </c>
      <c r="B75" s="8" t="s">
        <v>104</v>
      </c>
      <c r="C75" s="7" t="s">
        <v>344</v>
      </c>
      <c r="D75" s="7" t="s">
        <v>105</v>
      </c>
      <c r="E75" s="9" t="s">
        <v>352</v>
      </c>
      <c r="F75" s="8">
        <v>5</v>
      </c>
      <c r="G75" s="10">
        <v>34.840000000000003</v>
      </c>
      <c r="H75" s="10">
        <v>13.48</v>
      </c>
      <c r="I75" s="10">
        <v>30.07</v>
      </c>
      <c r="J75" s="10">
        <f t="shared" si="8"/>
        <v>43.55</v>
      </c>
      <c r="K75" s="10">
        <f t="shared" si="9"/>
        <v>67.400000000000006</v>
      </c>
      <c r="L75" s="10">
        <f t="shared" si="10"/>
        <v>150.35</v>
      </c>
      <c r="M75" s="10">
        <f t="shared" si="11"/>
        <v>217.75</v>
      </c>
    </row>
    <row r="76" spans="1:13" ht="120" customHeight="1" x14ac:dyDescent="0.2">
      <c r="A76" s="7" t="s">
        <v>544</v>
      </c>
      <c r="B76" s="8" t="s">
        <v>512</v>
      </c>
      <c r="C76" s="7" t="s">
        <v>338</v>
      </c>
      <c r="D76" s="7" t="s">
        <v>513</v>
      </c>
      <c r="E76" s="9" t="s">
        <v>514</v>
      </c>
      <c r="F76" s="8">
        <v>9</v>
      </c>
      <c r="G76" s="10">
        <v>78.44</v>
      </c>
      <c r="H76" s="10">
        <v>42.81</v>
      </c>
      <c r="I76" s="10">
        <v>55.24</v>
      </c>
      <c r="J76" s="10">
        <f t="shared" si="8"/>
        <v>98.05</v>
      </c>
      <c r="K76" s="10">
        <f t="shared" si="9"/>
        <v>385.29</v>
      </c>
      <c r="L76" s="10">
        <f t="shared" si="10"/>
        <v>497.16</v>
      </c>
      <c r="M76" s="10">
        <f t="shared" si="11"/>
        <v>882.45</v>
      </c>
    </row>
    <row r="77" spans="1:13" ht="24" customHeight="1" x14ac:dyDescent="0.2">
      <c r="A77" s="7" t="s">
        <v>545</v>
      </c>
      <c r="B77" s="8" t="s">
        <v>106</v>
      </c>
      <c r="C77" s="7" t="s">
        <v>338</v>
      </c>
      <c r="D77" s="7" t="s">
        <v>107</v>
      </c>
      <c r="E77" s="9" t="s">
        <v>391</v>
      </c>
      <c r="F77" s="8">
        <v>1</v>
      </c>
      <c r="G77" s="10">
        <v>769.78</v>
      </c>
      <c r="H77" s="10">
        <v>99.57</v>
      </c>
      <c r="I77" s="10">
        <v>862.65</v>
      </c>
      <c r="J77" s="10">
        <f t="shared" si="8"/>
        <v>962.22</v>
      </c>
      <c r="K77" s="10">
        <f t="shared" si="9"/>
        <v>99.57</v>
      </c>
      <c r="L77" s="10">
        <f t="shared" si="10"/>
        <v>862.65000000000009</v>
      </c>
      <c r="M77" s="10">
        <f t="shared" si="11"/>
        <v>962.22</v>
      </c>
    </row>
    <row r="78" spans="1:13" ht="24" customHeight="1" x14ac:dyDescent="0.2">
      <c r="A78" s="7" t="s">
        <v>546</v>
      </c>
      <c r="B78" s="8" t="s">
        <v>108</v>
      </c>
      <c r="C78" s="7" t="s">
        <v>390</v>
      </c>
      <c r="D78" s="7" t="s">
        <v>109</v>
      </c>
      <c r="E78" s="9" t="s">
        <v>391</v>
      </c>
      <c r="F78" s="8">
        <v>1</v>
      </c>
      <c r="G78" s="10">
        <v>254.13</v>
      </c>
      <c r="H78" s="10">
        <v>9.7100000000000009</v>
      </c>
      <c r="I78" s="10">
        <v>307.95</v>
      </c>
      <c r="J78" s="10">
        <f t="shared" si="8"/>
        <v>317.66000000000003</v>
      </c>
      <c r="K78" s="10">
        <f t="shared" si="9"/>
        <v>9.7100000000000009</v>
      </c>
      <c r="L78" s="10">
        <f t="shared" si="10"/>
        <v>307.95000000000005</v>
      </c>
      <c r="M78" s="10">
        <f t="shared" si="11"/>
        <v>317.66000000000003</v>
      </c>
    </row>
    <row r="79" spans="1:13" ht="24" customHeight="1" x14ac:dyDescent="0.2">
      <c r="A79" s="7" t="s">
        <v>547</v>
      </c>
      <c r="B79" s="8" t="s">
        <v>110</v>
      </c>
      <c r="C79" s="7" t="s">
        <v>390</v>
      </c>
      <c r="D79" s="7" t="s">
        <v>120</v>
      </c>
      <c r="E79" s="9" t="s">
        <v>121</v>
      </c>
      <c r="F79" s="8">
        <v>8</v>
      </c>
      <c r="G79" s="10">
        <v>24.72</v>
      </c>
      <c r="H79" s="10">
        <v>4.8499999999999996</v>
      </c>
      <c r="I79" s="10">
        <v>26.05</v>
      </c>
      <c r="J79" s="10">
        <f t="shared" si="8"/>
        <v>30.9</v>
      </c>
      <c r="K79" s="10">
        <f t="shared" si="9"/>
        <v>38.799999999999997</v>
      </c>
      <c r="L79" s="10">
        <f t="shared" si="10"/>
        <v>208.39999999999998</v>
      </c>
      <c r="M79" s="10">
        <f t="shared" si="11"/>
        <v>247.2</v>
      </c>
    </row>
    <row r="80" spans="1:13" ht="24" customHeight="1" x14ac:dyDescent="0.2">
      <c r="A80" s="7" t="s">
        <v>548</v>
      </c>
      <c r="B80" s="8" t="s">
        <v>122</v>
      </c>
      <c r="C80" s="7" t="s">
        <v>344</v>
      </c>
      <c r="D80" s="7" t="s">
        <v>123</v>
      </c>
      <c r="E80" s="9" t="s">
        <v>352</v>
      </c>
      <c r="F80" s="8">
        <v>9</v>
      </c>
      <c r="G80" s="10">
        <v>54.37</v>
      </c>
      <c r="H80" s="10">
        <v>8.39</v>
      </c>
      <c r="I80" s="10">
        <v>59.57</v>
      </c>
      <c r="J80" s="10">
        <f t="shared" si="8"/>
        <v>67.959999999999994</v>
      </c>
      <c r="K80" s="10">
        <f t="shared" si="9"/>
        <v>75.510000000000005</v>
      </c>
      <c r="L80" s="10">
        <f t="shared" si="10"/>
        <v>536.13</v>
      </c>
      <c r="M80" s="10">
        <f t="shared" si="11"/>
        <v>611.64</v>
      </c>
    </row>
    <row r="81" spans="1:13" ht="24" customHeight="1" x14ac:dyDescent="0.2">
      <c r="A81" s="7" t="s">
        <v>549</v>
      </c>
      <c r="B81" s="8" t="s">
        <v>124</v>
      </c>
      <c r="C81" s="7" t="s">
        <v>390</v>
      </c>
      <c r="D81" s="7" t="s">
        <v>125</v>
      </c>
      <c r="E81" s="9" t="s">
        <v>391</v>
      </c>
      <c r="F81" s="8">
        <v>8</v>
      </c>
      <c r="G81" s="10">
        <v>65.87</v>
      </c>
      <c r="H81" s="10">
        <v>4.8499999999999996</v>
      </c>
      <c r="I81" s="10">
        <v>77.48</v>
      </c>
      <c r="J81" s="10">
        <f t="shared" si="8"/>
        <v>82.33</v>
      </c>
      <c r="K81" s="10">
        <f t="shared" si="9"/>
        <v>38.799999999999997</v>
      </c>
      <c r="L81" s="10">
        <f t="shared" si="10"/>
        <v>619.84</v>
      </c>
      <c r="M81" s="10">
        <f t="shared" si="11"/>
        <v>658.64</v>
      </c>
    </row>
    <row r="82" spans="1:13" ht="24" customHeight="1" x14ac:dyDescent="0.2">
      <c r="A82" s="7" t="s">
        <v>550</v>
      </c>
      <c r="B82" s="8" t="s">
        <v>126</v>
      </c>
      <c r="C82" s="7" t="s">
        <v>344</v>
      </c>
      <c r="D82" s="7" t="s">
        <v>127</v>
      </c>
      <c r="E82" s="9" t="s">
        <v>369</v>
      </c>
      <c r="F82" s="8">
        <v>65</v>
      </c>
      <c r="G82" s="10">
        <v>36.33</v>
      </c>
      <c r="H82" s="10">
        <v>13.63</v>
      </c>
      <c r="I82" s="10">
        <v>31.78</v>
      </c>
      <c r="J82" s="10">
        <f t="shared" si="8"/>
        <v>45.41</v>
      </c>
      <c r="K82" s="10">
        <f t="shared" si="9"/>
        <v>885.95</v>
      </c>
      <c r="L82" s="10">
        <f t="shared" si="10"/>
        <v>2065.6999999999998</v>
      </c>
      <c r="M82" s="10">
        <f t="shared" si="11"/>
        <v>2951.65</v>
      </c>
    </row>
    <row r="83" spans="1:13" ht="24" customHeight="1" x14ac:dyDescent="0.2">
      <c r="A83" s="7" t="s">
        <v>551</v>
      </c>
      <c r="B83" s="8" t="s">
        <v>128</v>
      </c>
      <c r="C83" s="7" t="s">
        <v>344</v>
      </c>
      <c r="D83" s="7" t="s">
        <v>129</v>
      </c>
      <c r="E83" s="9" t="s">
        <v>352</v>
      </c>
      <c r="F83" s="8">
        <v>16</v>
      </c>
      <c r="G83" s="10">
        <v>19.03</v>
      </c>
      <c r="H83" s="10">
        <v>10.48</v>
      </c>
      <c r="I83" s="10">
        <v>13.3</v>
      </c>
      <c r="J83" s="10">
        <f t="shared" si="8"/>
        <v>23.78</v>
      </c>
      <c r="K83" s="10">
        <f t="shared" si="9"/>
        <v>167.68</v>
      </c>
      <c r="L83" s="10">
        <f t="shared" si="10"/>
        <v>212.8</v>
      </c>
      <c r="M83" s="10">
        <f t="shared" si="11"/>
        <v>380.48</v>
      </c>
    </row>
    <row r="84" spans="1:13" ht="24" customHeight="1" x14ac:dyDescent="0.2">
      <c r="A84" s="7" t="s">
        <v>552</v>
      </c>
      <c r="B84" s="8" t="s">
        <v>130</v>
      </c>
      <c r="C84" s="7" t="s">
        <v>390</v>
      </c>
      <c r="D84" s="7" t="s">
        <v>131</v>
      </c>
      <c r="E84" s="9" t="s">
        <v>401</v>
      </c>
      <c r="F84" s="8">
        <v>24</v>
      </c>
      <c r="G84" s="10">
        <v>12.5</v>
      </c>
      <c r="H84" s="10">
        <v>7.1</v>
      </c>
      <c r="I84" s="10">
        <v>8.52</v>
      </c>
      <c r="J84" s="10">
        <f t="shared" si="8"/>
        <v>15.62</v>
      </c>
      <c r="K84" s="10">
        <f t="shared" si="9"/>
        <v>170.4</v>
      </c>
      <c r="L84" s="10">
        <f t="shared" si="10"/>
        <v>204.48</v>
      </c>
      <c r="M84" s="10">
        <f t="shared" si="11"/>
        <v>374.88</v>
      </c>
    </row>
    <row r="85" spans="1:13" ht="48" customHeight="1" x14ac:dyDescent="0.2">
      <c r="A85" s="7" t="s">
        <v>553</v>
      </c>
      <c r="B85" s="8" t="s">
        <v>486</v>
      </c>
      <c r="C85" s="7" t="s">
        <v>338</v>
      </c>
      <c r="D85" s="7" t="s">
        <v>132</v>
      </c>
      <c r="E85" s="9" t="s">
        <v>401</v>
      </c>
      <c r="F85" s="8">
        <v>107</v>
      </c>
      <c r="G85" s="10">
        <v>24.98</v>
      </c>
      <c r="H85" s="10">
        <v>5.08</v>
      </c>
      <c r="I85" s="10">
        <v>26.14</v>
      </c>
      <c r="J85" s="10">
        <f t="shared" si="8"/>
        <v>31.22</v>
      </c>
      <c r="K85" s="10">
        <f t="shared" si="9"/>
        <v>543.55999999999995</v>
      </c>
      <c r="L85" s="10">
        <f t="shared" si="10"/>
        <v>2796.98</v>
      </c>
      <c r="M85" s="10">
        <f t="shared" si="11"/>
        <v>3340.54</v>
      </c>
    </row>
    <row r="86" spans="1:13" ht="24" customHeight="1" x14ac:dyDescent="0.2">
      <c r="A86" s="7" t="s">
        <v>554</v>
      </c>
      <c r="B86" s="8" t="s">
        <v>133</v>
      </c>
      <c r="C86" s="7" t="s">
        <v>390</v>
      </c>
      <c r="D86" s="7" t="s">
        <v>134</v>
      </c>
      <c r="E86" s="9" t="s">
        <v>391</v>
      </c>
      <c r="F86" s="8">
        <v>9</v>
      </c>
      <c r="G86" s="10">
        <v>6.13</v>
      </c>
      <c r="H86" s="10">
        <v>3.23</v>
      </c>
      <c r="I86" s="10">
        <v>4.43</v>
      </c>
      <c r="J86" s="10">
        <f t="shared" si="8"/>
        <v>7.66</v>
      </c>
      <c r="K86" s="10">
        <f t="shared" si="9"/>
        <v>29.07</v>
      </c>
      <c r="L86" s="10">
        <f t="shared" si="10"/>
        <v>39.869999999999997</v>
      </c>
      <c r="M86" s="10">
        <f t="shared" si="11"/>
        <v>68.94</v>
      </c>
    </row>
    <row r="87" spans="1:13" ht="24" customHeight="1" x14ac:dyDescent="0.2">
      <c r="A87" s="7" t="s">
        <v>555</v>
      </c>
      <c r="B87" s="8" t="s">
        <v>135</v>
      </c>
      <c r="C87" s="7" t="s">
        <v>497</v>
      </c>
      <c r="D87" s="7" t="s">
        <v>136</v>
      </c>
      <c r="E87" s="9" t="s">
        <v>369</v>
      </c>
      <c r="F87" s="8">
        <v>16</v>
      </c>
      <c r="G87" s="10">
        <v>38.909999999999997</v>
      </c>
      <c r="H87" s="10">
        <v>40.19</v>
      </c>
      <c r="I87" s="10">
        <v>8.44</v>
      </c>
      <c r="J87" s="10">
        <f>TRUNC(G87 * (1 + 25 / 100), 2)</f>
        <v>48.63</v>
      </c>
      <c r="K87" s="10">
        <f>TRUNC(F87 * H87, 2)</f>
        <v>643.04</v>
      </c>
      <c r="L87" s="10">
        <f>M87 - K87</f>
        <v>135.04000000000008</v>
      </c>
      <c r="M87" s="10">
        <f>TRUNC(F87 * J87, 2)</f>
        <v>778.08</v>
      </c>
    </row>
    <row r="88" spans="1:13" ht="24" customHeight="1" x14ac:dyDescent="0.2">
      <c r="A88" s="4" t="s">
        <v>421</v>
      </c>
      <c r="B88" s="4"/>
      <c r="C88" s="4"/>
      <c r="D88" s="4" t="s">
        <v>137</v>
      </c>
      <c r="E88" s="4"/>
      <c r="F88" s="5"/>
      <c r="G88" s="4"/>
      <c r="H88" s="4"/>
      <c r="I88" s="4"/>
      <c r="J88" s="4"/>
      <c r="K88" s="6">
        <f>SUM(K89:K98)</f>
        <v>3867.21</v>
      </c>
      <c r="L88" s="6">
        <f>SUM(L89:L98)</f>
        <v>8213.7999999999993</v>
      </c>
      <c r="M88" s="6">
        <f>SUM(M89:M98)</f>
        <v>12081.010000000002</v>
      </c>
    </row>
    <row r="89" spans="1:13" ht="24" customHeight="1" x14ac:dyDescent="0.2">
      <c r="A89" s="7" t="s">
        <v>423</v>
      </c>
      <c r="B89" s="8" t="s">
        <v>138</v>
      </c>
      <c r="C89" s="7" t="s">
        <v>344</v>
      </c>
      <c r="D89" s="7" t="s">
        <v>139</v>
      </c>
      <c r="E89" s="9" t="s">
        <v>352</v>
      </c>
      <c r="F89" s="8">
        <v>1</v>
      </c>
      <c r="G89" s="10">
        <v>536.67999999999995</v>
      </c>
      <c r="H89" s="10">
        <v>205.78</v>
      </c>
      <c r="I89" s="10">
        <v>465.07</v>
      </c>
      <c r="J89" s="10">
        <f t="shared" ref="J89:J98" si="12">TRUNC(G89 * (1 + 25 / 100), 2)</f>
        <v>670.85</v>
      </c>
      <c r="K89" s="10">
        <f t="shared" ref="K89:K98" si="13">TRUNC(F89 * H89, 2)</f>
        <v>205.78</v>
      </c>
      <c r="L89" s="10">
        <f t="shared" ref="L89:L98" si="14">M89 - K89</f>
        <v>465.07000000000005</v>
      </c>
      <c r="M89" s="10">
        <f t="shared" ref="M89:M98" si="15">TRUNC(F89 * J89, 2)</f>
        <v>670.85</v>
      </c>
    </row>
    <row r="90" spans="1:13" ht="36" customHeight="1" x14ac:dyDescent="0.2">
      <c r="A90" s="7" t="s">
        <v>427</v>
      </c>
      <c r="B90" s="8" t="s">
        <v>140</v>
      </c>
      <c r="C90" s="7" t="s">
        <v>344</v>
      </c>
      <c r="D90" s="7" t="s">
        <v>141</v>
      </c>
      <c r="E90" s="9" t="s">
        <v>369</v>
      </c>
      <c r="F90" s="8">
        <v>344</v>
      </c>
      <c r="G90" s="10">
        <v>1.95</v>
      </c>
      <c r="H90" s="10">
        <v>0.13</v>
      </c>
      <c r="I90" s="10">
        <v>2.2999999999999998</v>
      </c>
      <c r="J90" s="10">
        <f t="shared" si="12"/>
        <v>2.4300000000000002</v>
      </c>
      <c r="K90" s="10">
        <f t="shared" si="13"/>
        <v>44.72</v>
      </c>
      <c r="L90" s="10">
        <f t="shared" si="14"/>
        <v>791.19999999999993</v>
      </c>
      <c r="M90" s="10">
        <f t="shared" si="15"/>
        <v>835.92</v>
      </c>
    </row>
    <row r="91" spans="1:13" ht="84" customHeight="1" x14ac:dyDescent="0.2">
      <c r="A91" s="7" t="s">
        <v>436</v>
      </c>
      <c r="B91" s="8" t="s">
        <v>142</v>
      </c>
      <c r="C91" s="7" t="s">
        <v>338</v>
      </c>
      <c r="D91" s="7" t="s">
        <v>143</v>
      </c>
      <c r="E91" s="9" t="s">
        <v>391</v>
      </c>
      <c r="F91" s="8">
        <v>3</v>
      </c>
      <c r="G91" s="10">
        <v>331.25</v>
      </c>
      <c r="H91" s="10">
        <v>206.09</v>
      </c>
      <c r="I91" s="10">
        <v>207.97</v>
      </c>
      <c r="J91" s="10">
        <f t="shared" si="12"/>
        <v>414.06</v>
      </c>
      <c r="K91" s="10">
        <f t="shared" si="13"/>
        <v>618.27</v>
      </c>
      <c r="L91" s="10">
        <f t="shared" si="14"/>
        <v>623.91000000000008</v>
      </c>
      <c r="M91" s="10">
        <f t="shared" si="15"/>
        <v>1242.18</v>
      </c>
    </row>
    <row r="92" spans="1:13" ht="24" customHeight="1" x14ac:dyDescent="0.2">
      <c r="A92" s="7" t="s">
        <v>441</v>
      </c>
      <c r="B92" s="8" t="s">
        <v>144</v>
      </c>
      <c r="C92" s="7" t="s">
        <v>390</v>
      </c>
      <c r="D92" s="7" t="s">
        <v>145</v>
      </c>
      <c r="E92" s="9" t="s">
        <v>391</v>
      </c>
      <c r="F92" s="8">
        <v>11</v>
      </c>
      <c r="G92" s="10">
        <v>62.78</v>
      </c>
      <c r="H92" s="10">
        <v>20.56</v>
      </c>
      <c r="I92" s="10">
        <v>57.91</v>
      </c>
      <c r="J92" s="10">
        <f t="shared" si="12"/>
        <v>78.47</v>
      </c>
      <c r="K92" s="10">
        <f t="shared" si="13"/>
        <v>226.16</v>
      </c>
      <c r="L92" s="10">
        <f t="shared" si="14"/>
        <v>637.01</v>
      </c>
      <c r="M92" s="10">
        <f t="shared" si="15"/>
        <v>863.17</v>
      </c>
    </row>
    <row r="93" spans="1:13" ht="36" customHeight="1" x14ac:dyDescent="0.2">
      <c r="A93" s="7" t="s">
        <v>443</v>
      </c>
      <c r="B93" s="8" t="s">
        <v>83</v>
      </c>
      <c r="C93" s="7" t="s">
        <v>344</v>
      </c>
      <c r="D93" s="7" t="s">
        <v>84</v>
      </c>
      <c r="E93" s="9" t="s">
        <v>352</v>
      </c>
      <c r="F93" s="8">
        <v>11</v>
      </c>
      <c r="G93" s="10">
        <v>30.65</v>
      </c>
      <c r="H93" s="10">
        <v>16.47</v>
      </c>
      <c r="I93" s="10">
        <v>21.84</v>
      </c>
      <c r="J93" s="10">
        <f t="shared" si="12"/>
        <v>38.31</v>
      </c>
      <c r="K93" s="10">
        <f t="shared" si="13"/>
        <v>181.17</v>
      </c>
      <c r="L93" s="10">
        <f t="shared" si="14"/>
        <v>240.24000000000004</v>
      </c>
      <c r="M93" s="10">
        <f t="shared" si="15"/>
        <v>421.41</v>
      </c>
    </row>
    <row r="94" spans="1:13" ht="72" customHeight="1" x14ac:dyDescent="0.2">
      <c r="A94" s="7" t="s">
        <v>146</v>
      </c>
      <c r="B94" s="8" t="s">
        <v>418</v>
      </c>
      <c r="C94" s="7" t="s">
        <v>338</v>
      </c>
      <c r="D94" s="7" t="s">
        <v>95</v>
      </c>
      <c r="E94" s="9" t="s">
        <v>401</v>
      </c>
      <c r="F94" s="8">
        <v>42</v>
      </c>
      <c r="G94" s="10">
        <v>54.09</v>
      </c>
      <c r="H94" s="10">
        <v>21.78</v>
      </c>
      <c r="I94" s="10">
        <v>45.83</v>
      </c>
      <c r="J94" s="10">
        <f t="shared" si="12"/>
        <v>67.61</v>
      </c>
      <c r="K94" s="10">
        <f t="shared" si="13"/>
        <v>914.76</v>
      </c>
      <c r="L94" s="10">
        <f t="shared" si="14"/>
        <v>1924.86</v>
      </c>
      <c r="M94" s="10">
        <f t="shared" si="15"/>
        <v>2839.62</v>
      </c>
    </row>
    <row r="95" spans="1:13" ht="24" customHeight="1" x14ac:dyDescent="0.2">
      <c r="A95" s="7" t="s">
        <v>147</v>
      </c>
      <c r="B95" s="8" t="s">
        <v>96</v>
      </c>
      <c r="C95" s="7" t="s">
        <v>390</v>
      </c>
      <c r="D95" s="7" t="s">
        <v>97</v>
      </c>
      <c r="E95" s="9" t="s">
        <v>401</v>
      </c>
      <c r="F95" s="8">
        <v>36</v>
      </c>
      <c r="G95" s="10">
        <v>38.61</v>
      </c>
      <c r="H95" s="10">
        <v>14.57</v>
      </c>
      <c r="I95" s="10">
        <v>33.69</v>
      </c>
      <c r="J95" s="10">
        <f t="shared" si="12"/>
        <v>48.26</v>
      </c>
      <c r="K95" s="10">
        <f t="shared" si="13"/>
        <v>524.52</v>
      </c>
      <c r="L95" s="10">
        <f t="shared" si="14"/>
        <v>1212.8399999999999</v>
      </c>
      <c r="M95" s="10">
        <f t="shared" si="15"/>
        <v>1737.36</v>
      </c>
    </row>
    <row r="96" spans="1:13" ht="36" customHeight="1" x14ac:dyDescent="0.2">
      <c r="A96" s="7" t="s">
        <v>148</v>
      </c>
      <c r="B96" s="8" t="s">
        <v>98</v>
      </c>
      <c r="C96" s="7" t="s">
        <v>344</v>
      </c>
      <c r="D96" s="7" t="s">
        <v>99</v>
      </c>
      <c r="E96" s="9" t="s">
        <v>369</v>
      </c>
      <c r="F96" s="8">
        <v>33</v>
      </c>
      <c r="G96" s="10">
        <v>23.37</v>
      </c>
      <c r="H96" s="10">
        <v>9.76</v>
      </c>
      <c r="I96" s="10">
        <v>19.45</v>
      </c>
      <c r="J96" s="10">
        <f t="shared" si="12"/>
        <v>29.21</v>
      </c>
      <c r="K96" s="10">
        <f t="shared" si="13"/>
        <v>322.08</v>
      </c>
      <c r="L96" s="10">
        <f t="shared" si="14"/>
        <v>641.84999999999991</v>
      </c>
      <c r="M96" s="10">
        <f t="shared" si="15"/>
        <v>963.93</v>
      </c>
    </row>
    <row r="97" spans="1:13" ht="60" customHeight="1" x14ac:dyDescent="0.2">
      <c r="A97" s="7" t="s">
        <v>149</v>
      </c>
      <c r="B97" s="8" t="s">
        <v>150</v>
      </c>
      <c r="C97" s="7" t="s">
        <v>338</v>
      </c>
      <c r="D97" s="7" t="s">
        <v>151</v>
      </c>
      <c r="E97" s="9" t="s">
        <v>409</v>
      </c>
      <c r="F97" s="8">
        <v>1</v>
      </c>
      <c r="G97" s="10">
        <v>1245.29</v>
      </c>
      <c r="H97" s="10">
        <v>99.57</v>
      </c>
      <c r="I97" s="10">
        <v>1457.04</v>
      </c>
      <c r="J97" s="10">
        <f t="shared" si="12"/>
        <v>1556.61</v>
      </c>
      <c r="K97" s="10">
        <f t="shared" si="13"/>
        <v>99.57</v>
      </c>
      <c r="L97" s="10">
        <f t="shared" si="14"/>
        <v>1457.04</v>
      </c>
      <c r="M97" s="10">
        <f t="shared" si="15"/>
        <v>1556.61</v>
      </c>
    </row>
    <row r="98" spans="1:13" ht="24" customHeight="1" x14ac:dyDescent="0.2">
      <c r="A98" s="7" t="s">
        <v>152</v>
      </c>
      <c r="B98" s="8" t="s">
        <v>153</v>
      </c>
      <c r="C98" s="7" t="s">
        <v>338</v>
      </c>
      <c r="D98" s="7" t="s">
        <v>154</v>
      </c>
      <c r="E98" s="9" t="s">
        <v>409</v>
      </c>
      <c r="F98" s="8">
        <v>22</v>
      </c>
      <c r="G98" s="10">
        <v>34.549999999999997</v>
      </c>
      <c r="H98" s="10">
        <v>33.19</v>
      </c>
      <c r="I98" s="10">
        <v>9.99</v>
      </c>
      <c r="J98" s="10">
        <f t="shared" si="12"/>
        <v>43.18</v>
      </c>
      <c r="K98" s="10">
        <f t="shared" si="13"/>
        <v>730.18</v>
      </c>
      <c r="L98" s="10">
        <f t="shared" si="14"/>
        <v>219.78000000000009</v>
      </c>
      <c r="M98" s="10">
        <f t="shared" si="15"/>
        <v>949.96</v>
      </c>
    </row>
    <row r="99" spans="1:13" ht="24" customHeight="1" x14ac:dyDescent="0.2">
      <c r="A99" s="4" t="s">
        <v>447</v>
      </c>
      <c r="B99" s="4"/>
      <c r="C99" s="4"/>
      <c r="D99" s="4" t="s">
        <v>422</v>
      </c>
      <c r="E99" s="4"/>
      <c r="F99" s="5"/>
      <c r="G99" s="4"/>
      <c r="H99" s="4"/>
      <c r="I99" s="4"/>
      <c r="J99" s="4"/>
      <c r="K99" s="6">
        <f>K100+K109+K120+K126+K129</f>
        <v>11823.72</v>
      </c>
      <c r="L99" s="6">
        <f>L100+L109+L120+L126+L129</f>
        <v>37824.810000000005</v>
      </c>
      <c r="M99" s="6">
        <f>M100+M109+M120+M126+M129</f>
        <v>49648.53</v>
      </c>
    </row>
    <row r="100" spans="1:13" ht="24" customHeight="1" x14ac:dyDescent="0.2">
      <c r="A100" s="4" t="s">
        <v>448</v>
      </c>
      <c r="B100" s="4"/>
      <c r="C100" s="4"/>
      <c r="D100" s="4" t="s">
        <v>424</v>
      </c>
      <c r="E100" s="4"/>
      <c r="F100" s="5"/>
      <c r="G100" s="4"/>
      <c r="H100" s="4"/>
      <c r="I100" s="4"/>
      <c r="J100" s="4"/>
      <c r="K100" s="6">
        <f>SUM(K101:K108)</f>
        <v>4374.71</v>
      </c>
      <c r="L100" s="6">
        <f>SUM(L101:L108)</f>
        <v>3867.7499999999995</v>
      </c>
      <c r="M100" s="6">
        <f>SUM(M101:M108)</f>
        <v>8242.4599999999991</v>
      </c>
    </row>
    <row r="101" spans="1:13" ht="60" customHeight="1" x14ac:dyDescent="0.2">
      <c r="A101" s="7" t="s">
        <v>155</v>
      </c>
      <c r="B101" s="8" t="s">
        <v>425</v>
      </c>
      <c r="C101" s="7" t="s">
        <v>344</v>
      </c>
      <c r="D101" s="7" t="s">
        <v>426</v>
      </c>
      <c r="E101" s="9" t="s">
        <v>369</v>
      </c>
      <c r="F101" s="8">
        <v>184</v>
      </c>
      <c r="G101" s="10">
        <v>29.34</v>
      </c>
      <c r="H101" s="10">
        <v>20.63</v>
      </c>
      <c r="I101" s="10">
        <v>16.04</v>
      </c>
      <c r="J101" s="10">
        <f t="shared" ref="J101:J108" si="16">TRUNC(G101 * (1 + 25 / 100), 2)</f>
        <v>36.67</v>
      </c>
      <c r="K101" s="10">
        <f t="shared" ref="K101:K108" si="17">TRUNC(F101 * H101, 2)</f>
        <v>3795.92</v>
      </c>
      <c r="L101" s="10">
        <f t="shared" ref="L101:L108" si="18">M101 - K101</f>
        <v>2951.3599999999997</v>
      </c>
      <c r="M101" s="10">
        <f t="shared" ref="M101:M108" si="19">TRUNC(F101 * J101, 2)</f>
        <v>6747.28</v>
      </c>
    </row>
    <row r="102" spans="1:13" ht="60" customHeight="1" x14ac:dyDescent="0.2">
      <c r="A102" s="7" t="s">
        <v>156</v>
      </c>
      <c r="B102" s="8" t="s">
        <v>157</v>
      </c>
      <c r="C102" s="7" t="s">
        <v>344</v>
      </c>
      <c r="D102" s="7" t="s">
        <v>158</v>
      </c>
      <c r="E102" s="9" t="s">
        <v>369</v>
      </c>
      <c r="F102" s="8">
        <v>6</v>
      </c>
      <c r="G102" s="10">
        <v>20.07</v>
      </c>
      <c r="H102" s="10">
        <v>7.79</v>
      </c>
      <c r="I102" s="10">
        <v>17.29</v>
      </c>
      <c r="J102" s="10">
        <f t="shared" si="16"/>
        <v>25.08</v>
      </c>
      <c r="K102" s="10">
        <f t="shared" si="17"/>
        <v>46.74</v>
      </c>
      <c r="L102" s="10">
        <f t="shared" si="18"/>
        <v>103.73999999999998</v>
      </c>
      <c r="M102" s="10">
        <f t="shared" si="19"/>
        <v>150.47999999999999</v>
      </c>
    </row>
    <row r="103" spans="1:13" ht="24" customHeight="1" x14ac:dyDescent="0.2">
      <c r="A103" s="7" t="s">
        <v>159</v>
      </c>
      <c r="B103" s="8" t="s">
        <v>160</v>
      </c>
      <c r="C103" s="7" t="s">
        <v>161</v>
      </c>
      <c r="D103" s="7" t="s">
        <v>162</v>
      </c>
      <c r="E103" s="9" t="s">
        <v>163</v>
      </c>
      <c r="F103" s="8">
        <v>2</v>
      </c>
      <c r="G103" s="10">
        <v>326.23</v>
      </c>
      <c r="H103" s="10">
        <v>203.55</v>
      </c>
      <c r="I103" s="10">
        <v>204.23</v>
      </c>
      <c r="J103" s="10">
        <f t="shared" si="16"/>
        <v>407.78</v>
      </c>
      <c r="K103" s="10">
        <f t="shared" si="17"/>
        <v>407.1</v>
      </c>
      <c r="L103" s="10">
        <f t="shared" si="18"/>
        <v>408.45999999999992</v>
      </c>
      <c r="M103" s="10">
        <f t="shared" si="19"/>
        <v>815.56</v>
      </c>
    </row>
    <row r="104" spans="1:13" ht="60" customHeight="1" x14ac:dyDescent="0.2">
      <c r="A104" s="7" t="s">
        <v>164</v>
      </c>
      <c r="B104" s="8" t="s">
        <v>165</v>
      </c>
      <c r="C104" s="7" t="s">
        <v>344</v>
      </c>
      <c r="D104" s="7" t="s">
        <v>166</v>
      </c>
      <c r="E104" s="9" t="s">
        <v>352</v>
      </c>
      <c r="F104" s="8">
        <v>5</v>
      </c>
      <c r="G104" s="10">
        <v>13.96</v>
      </c>
      <c r="H104" s="10">
        <v>4.05</v>
      </c>
      <c r="I104" s="10">
        <v>13.4</v>
      </c>
      <c r="J104" s="10">
        <f t="shared" si="16"/>
        <v>17.45</v>
      </c>
      <c r="K104" s="10">
        <f t="shared" si="17"/>
        <v>20.25</v>
      </c>
      <c r="L104" s="10">
        <f t="shared" si="18"/>
        <v>67</v>
      </c>
      <c r="M104" s="10">
        <f t="shared" si="19"/>
        <v>87.25</v>
      </c>
    </row>
    <row r="105" spans="1:13" ht="60" customHeight="1" x14ac:dyDescent="0.2">
      <c r="A105" s="7" t="s">
        <v>167</v>
      </c>
      <c r="B105" s="8" t="s">
        <v>168</v>
      </c>
      <c r="C105" s="7" t="s">
        <v>344</v>
      </c>
      <c r="D105" s="7" t="s">
        <v>169</v>
      </c>
      <c r="E105" s="9" t="s">
        <v>352</v>
      </c>
      <c r="F105" s="8">
        <v>4</v>
      </c>
      <c r="G105" s="10">
        <v>16.440000000000001</v>
      </c>
      <c r="H105" s="10">
        <v>4.05</v>
      </c>
      <c r="I105" s="10">
        <v>16.5</v>
      </c>
      <c r="J105" s="10">
        <f t="shared" si="16"/>
        <v>20.55</v>
      </c>
      <c r="K105" s="10">
        <f t="shared" si="17"/>
        <v>16.2</v>
      </c>
      <c r="L105" s="10">
        <f t="shared" si="18"/>
        <v>66</v>
      </c>
      <c r="M105" s="10">
        <f t="shared" si="19"/>
        <v>82.2</v>
      </c>
    </row>
    <row r="106" spans="1:13" ht="24" customHeight="1" x14ac:dyDescent="0.2">
      <c r="A106" s="7" t="s">
        <v>170</v>
      </c>
      <c r="B106" s="8" t="s">
        <v>171</v>
      </c>
      <c r="C106" s="7" t="s">
        <v>344</v>
      </c>
      <c r="D106" s="7" t="s">
        <v>172</v>
      </c>
      <c r="E106" s="9" t="s">
        <v>352</v>
      </c>
      <c r="F106" s="8">
        <v>2</v>
      </c>
      <c r="G106" s="10">
        <v>44.7</v>
      </c>
      <c r="H106" s="10">
        <v>6.01</v>
      </c>
      <c r="I106" s="10">
        <v>49.86</v>
      </c>
      <c r="J106" s="10">
        <f t="shared" si="16"/>
        <v>55.87</v>
      </c>
      <c r="K106" s="10">
        <f t="shared" si="17"/>
        <v>12.02</v>
      </c>
      <c r="L106" s="10">
        <f t="shared" si="18"/>
        <v>99.72</v>
      </c>
      <c r="M106" s="10">
        <f t="shared" si="19"/>
        <v>111.74</v>
      </c>
    </row>
    <row r="107" spans="1:13" ht="24" customHeight="1" x14ac:dyDescent="0.2">
      <c r="A107" s="7" t="s">
        <v>173</v>
      </c>
      <c r="B107" s="8" t="s">
        <v>174</v>
      </c>
      <c r="C107" s="7" t="s">
        <v>344</v>
      </c>
      <c r="D107" s="7" t="s">
        <v>175</v>
      </c>
      <c r="E107" s="9" t="s">
        <v>352</v>
      </c>
      <c r="F107" s="8">
        <v>1</v>
      </c>
      <c r="G107" s="10">
        <v>73.55</v>
      </c>
      <c r="H107" s="10">
        <v>33.19</v>
      </c>
      <c r="I107" s="10">
        <v>58.74</v>
      </c>
      <c r="J107" s="10">
        <f t="shared" si="16"/>
        <v>91.93</v>
      </c>
      <c r="K107" s="10">
        <f t="shared" si="17"/>
        <v>33.19</v>
      </c>
      <c r="L107" s="10">
        <f t="shared" si="18"/>
        <v>58.740000000000009</v>
      </c>
      <c r="M107" s="10">
        <f t="shared" si="19"/>
        <v>91.93</v>
      </c>
    </row>
    <row r="108" spans="1:13" ht="48" customHeight="1" x14ac:dyDescent="0.2">
      <c r="A108" s="7" t="s">
        <v>176</v>
      </c>
      <c r="B108" s="8" t="s">
        <v>177</v>
      </c>
      <c r="C108" s="7" t="s">
        <v>344</v>
      </c>
      <c r="D108" s="7" t="s">
        <v>178</v>
      </c>
      <c r="E108" s="9" t="s">
        <v>352</v>
      </c>
      <c r="F108" s="8">
        <v>1</v>
      </c>
      <c r="G108" s="10">
        <v>124.82</v>
      </c>
      <c r="H108" s="10">
        <v>43.29</v>
      </c>
      <c r="I108" s="10">
        <v>112.73</v>
      </c>
      <c r="J108" s="10">
        <f t="shared" si="16"/>
        <v>156.02000000000001</v>
      </c>
      <c r="K108" s="10">
        <f t="shared" si="17"/>
        <v>43.29</v>
      </c>
      <c r="L108" s="10">
        <f t="shared" si="18"/>
        <v>112.73000000000002</v>
      </c>
      <c r="M108" s="10">
        <f t="shared" si="19"/>
        <v>156.02000000000001</v>
      </c>
    </row>
    <row r="109" spans="1:13" ht="24" customHeight="1" x14ac:dyDescent="0.2">
      <c r="A109" s="4" t="s">
        <v>179</v>
      </c>
      <c r="B109" s="4"/>
      <c r="C109" s="4"/>
      <c r="D109" s="4" t="s">
        <v>180</v>
      </c>
      <c r="E109" s="4"/>
      <c r="F109" s="5"/>
      <c r="G109" s="4"/>
      <c r="H109" s="4"/>
      <c r="I109" s="4"/>
      <c r="J109" s="4"/>
      <c r="K109" s="6">
        <f>SUM(K110:K119)</f>
        <v>3452.2799999999997</v>
      </c>
      <c r="L109" s="6">
        <f>SUM(L110:L119)</f>
        <v>4982.4400000000005</v>
      </c>
      <c r="M109" s="6">
        <f>SUM(M110:M119)</f>
        <v>8434.7200000000012</v>
      </c>
    </row>
    <row r="110" spans="1:13" ht="24" customHeight="1" x14ac:dyDescent="0.2">
      <c r="A110" s="7" t="s">
        <v>181</v>
      </c>
      <c r="B110" s="8" t="s">
        <v>182</v>
      </c>
      <c r="C110" s="7" t="s">
        <v>440</v>
      </c>
      <c r="D110" s="7" t="s">
        <v>183</v>
      </c>
      <c r="E110" s="9" t="s">
        <v>391</v>
      </c>
      <c r="F110" s="8">
        <v>2</v>
      </c>
      <c r="G110" s="10">
        <v>70.86</v>
      </c>
      <c r="H110" s="10">
        <v>42.88</v>
      </c>
      <c r="I110" s="10">
        <v>45.69</v>
      </c>
      <c r="J110" s="10">
        <f t="shared" ref="J110:J119" si="20">TRUNC(G110 * (1 + 25 / 100), 2)</f>
        <v>88.57</v>
      </c>
      <c r="K110" s="10">
        <f t="shared" ref="K110:K119" si="21">TRUNC(F110 * H110, 2)</f>
        <v>85.76</v>
      </c>
      <c r="L110" s="10">
        <f t="shared" ref="L110:L119" si="22">M110 - K110</f>
        <v>91.379999999999981</v>
      </c>
      <c r="M110" s="10">
        <f t="shared" ref="M110:M119" si="23">TRUNC(F110 * J110, 2)</f>
        <v>177.14</v>
      </c>
    </row>
    <row r="111" spans="1:13" ht="24" customHeight="1" x14ac:dyDescent="0.2">
      <c r="A111" s="7" t="s">
        <v>184</v>
      </c>
      <c r="B111" s="8" t="s">
        <v>185</v>
      </c>
      <c r="C111" s="7" t="s">
        <v>440</v>
      </c>
      <c r="D111" s="7" t="s">
        <v>186</v>
      </c>
      <c r="E111" s="9" t="s">
        <v>391</v>
      </c>
      <c r="F111" s="8">
        <v>3</v>
      </c>
      <c r="G111" s="10">
        <v>77.37</v>
      </c>
      <c r="H111" s="10">
        <v>42.88</v>
      </c>
      <c r="I111" s="10">
        <v>53.83</v>
      </c>
      <c r="J111" s="10">
        <f t="shared" si="20"/>
        <v>96.71</v>
      </c>
      <c r="K111" s="10">
        <f t="shared" si="21"/>
        <v>128.63999999999999</v>
      </c>
      <c r="L111" s="10">
        <f t="shared" si="22"/>
        <v>161.49</v>
      </c>
      <c r="M111" s="10">
        <f t="shared" si="23"/>
        <v>290.13</v>
      </c>
    </row>
    <row r="112" spans="1:13" ht="24" customHeight="1" x14ac:dyDescent="0.2">
      <c r="A112" s="7" t="s">
        <v>187</v>
      </c>
      <c r="B112" s="8" t="s">
        <v>188</v>
      </c>
      <c r="C112" s="7" t="s">
        <v>440</v>
      </c>
      <c r="D112" s="7" t="s">
        <v>189</v>
      </c>
      <c r="E112" s="9" t="s">
        <v>391</v>
      </c>
      <c r="F112" s="8">
        <v>1</v>
      </c>
      <c r="G112" s="10">
        <v>91.41</v>
      </c>
      <c r="H112" s="10">
        <v>42.88</v>
      </c>
      <c r="I112" s="10">
        <v>71.38</v>
      </c>
      <c r="J112" s="10">
        <f t="shared" si="20"/>
        <v>114.26</v>
      </c>
      <c r="K112" s="10">
        <f t="shared" si="21"/>
        <v>42.88</v>
      </c>
      <c r="L112" s="10">
        <f t="shared" si="22"/>
        <v>71.38</v>
      </c>
      <c r="M112" s="10">
        <f t="shared" si="23"/>
        <v>114.26</v>
      </c>
    </row>
    <row r="113" spans="1:13" ht="24" customHeight="1" x14ac:dyDescent="0.2">
      <c r="A113" s="7" t="s">
        <v>190</v>
      </c>
      <c r="B113" s="8" t="s">
        <v>191</v>
      </c>
      <c r="C113" s="7" t="s">
        <v>390</v>
      </c>
      <c r="D113" s="7" t="s">
        <v>192</v>
      </c>
      <c r="E113" s="9" t="s">
        <v>401</v>
      </c>
      <c r="F113" s="8">
        <v>2</v>
      </c>
      <c r="G113" s="10">
        <v>173.52</v>
      </c>
      <c r="H113" s="10">
        <v>49.45</v>
      </c>
      <c r="I113" s="10">
        <v>167.45</v>
      </c>
      <c r="J113" s="10">
        <f t="shared" si="20"/>
        <v>216.9</v>
      </c>
      <c r="K113" s="10">
        <f t="shared" si="21"/>
        <v>98.9</v>
      </c>
      <c r="L113" s="10">
        <f t="shared" si="22"/>
        <v>334.9</v>
      </c>
      <c r="M113" s="10">
        <f t="shared" si="23"/>
        <v>433.8</v>
      </c>
    </row>
    <row r="114" spans="1:13" ht="36" customHeight="1" x14ac:dyDescent="0.2">
      <c r="A114" s="7" t="s">
        <v>193</v>
      </c>
      <c r="B114" s="8" t="s">
        <v>194</v>
      </c>
      <c r="C114" s="7" t="s">
        <v>344</v>
      </c>
      <c r="D114" s="7" t="s">
        <v>195</v>
      </c>
      <c r="E114" s="9" t="s">
        <v>352</v>
      </c>
      <c r="F114" s="8">
        <v>10</v>
      </c>
      <c r="G114" s="10">
        <v>207.76</v>
      </c>
      <c r="H114" s="10">
        <v>127.68</v>
      </c>
      <c r="I114" s="10">
        <v>132.02000000000001</v>
      </c>
      <c r="J114" s="10">
        <f t="shared" si="20"/>
        <v>259.7</v>
      </c>
      <c r="K114" s="10">
        <f t="shared" si="21"/>
        <v>1276.8</v>
      </c>
      <c r="L114" s="10">
        <f t="shared" si="22"/>
        <v>1320.2</v>
      </c>
      <c r="M114" s="10">
        <f t="shared" si="23"/>
        <v>2597</v>
      </c>
    </row>
    <row r="115" spans="1:13" ht="60" customHeight="1" x14ac:dyDescent="0.2">
      <c r="A115" s="7" t="s">
        <v>196</v>
      </c>
      <c r="B115" s="8" t="s">
        <v>428</v>
      </c>
      <c r="C115" s="7" t="s">
        <v>344</v>
      </c>
      <c r="D115" s="7" t="s">
        <v>429</v>
      </c>
      <c r="E115" s="9" t="s">
        <v>369</v>
      </c>
      <c r="F115" s="8">
        <v>12</v>
      </c>
      <c r="G115" s="10">
        <v>38.979999999999997</v>
      </c>
      <c r="H115" s="10">
        <v>26.77</v>
      </c>
      <c r="I115" s="10">
        <v>21.95</v>
      </c>
      <c r="J115" s="10">
        <f t="shared" si="20"/>
        <v>48.72</v>
      </c>
      <c r="K115" s="10">
        <f t="shared" si="21"/>
        <v>321.24</v>
      </c>
      <c r="L115" s="10">
        <f t="shared" si="22"/>
        <v>263.39999999999998</v>
      </c>
      <c r="M115" s="10">
        <f t="shared" si="23"/>
        <v>584.64</v>
      </c>
    </row>
    <row r="116" spans="1:13" ht="60" customHeight="1" x14ac:dyDescent="0.2">
      <c r="A116" s="7" t="s">
        <v>197</v>
      </c>
      <c r="B116" s="8" t="s">
        <v>430</v>
      </c>
      <c r="C116" s="7" t="s">
        <v>344</v>
      </c>
      <c r="D116" s="7" t="s">
        <v>431</v>
      </c>
      <c r="E116" s="9" t="s">
        <v>369</v>
      </c>
      <c r="F116" s="8">
        <v>22</v>
      </c>
      <c r="G116" s="10">
        <v>58.15</v>
      </c>
      <c r="H116" s="10">
        <v>33.119999999999997</v>
      </c>
      <c r="I116" s="10">
        <v>39.56</v>
      </c>
      <c r="J116" s="10">
        <f t="shared" si="20"/>
        <v>72.680000000000007</v>
      </c>
      <c r="K116" s="10">
        <f t="shared" si="21"/>
        <v>728.64</v>
      </c>
      <c r="L116" s="10">
        <f t="shared" si="22"/>
        <v>870.32</v>
      </c>
      <c r="M116" s="10">
        <f t="shared" si="23"/>
        <v>1598.96</v>
      </c>
    </row>
    <row r="117" spans="1:13" ht="60" customHeight="1" x14ac:dyDescent="0.2">
      <c r="A117" s="7" t="s">
        <v>198</v>
      </c>
      <c r="B117" s="8" t="s">
        <v>432</v>
      </c>
      <c r="C117" s="7" t="s">
        <v>344</v>
      </c>
      <c r="D117" s="7" t="s">
        <v>433</v>
      </c>
      <c r="E117" s="9" t="s">
        <v>369</v>
      </c>
      <c r="F117" s="8">
        <v>17</v>
      </c>
      <c r="G117" s="10">
        <v>26.99</v>
      </c>
      <c r="H117" s="10">
        <v>10.039999999999999</v>
      </c>
      <c r="I117" s="10">
        <v>23.69</v>
      </c>
      <c r="J117" s="10">
        <f t="shared" si="20"/>
        <v>33.729999999999997</v>
      </c>
      <c r="K117" s="10">
        <f t="shared" si="21"/>
        <v>170.68</v>
      </c>
      <c r="L117" s="10">
        <f t="shared" si="22"/>
        <v>402.72999999999996</v>
      </c>
      <c r="M117" s="10">
        <f t="shared" si="23"/>
        <v>573.41</v>
      </c>
    </row>
    <row r="118" spans="1:13" ht="60" customHeight="1" x14ac:dyDescent="0.2">
      <c r="A118" s="7" t="s">
        <v>199</v>
      </c>
      <c r="B118" s="8" t="s">
        <v>434</v>
      </c>
      <c r="C118" s="7" t="s">
        <v>344</v>
      </c>
      <c r="D118" s="7" t="s">
        <v>435</v>
      </c>
      <c r="E118" s="9" t="s">
        <v>369</v>
      </c>
      <c r="F118" s="8">
        <v>4</v>
      </c>
      <c r="G118" s="10">
        <v>45.58</v>
      </c>
      <c r="H118" s="10">
        <v>19.41</v>
      </c>
      <c r="I118" s="10">
        <v>37.56</v>
      </c>
      <c r="J118" s="10">
        <f t="shared" si="20"/>
        <v>56.97</v>
      </c>
      <c r="K118" s="10">
        <f t="shared" si="21"/>
        <v>77.64</v>
      </c>
      <c r="L118" s="10">
        <f t="shared" si="22"/>
        <v>150.24</v>
      </c>
      <c r="M118" s="10">
        <f t="shared" si="23"/>
        <v>227.88</v>
      </c>
    </row>
    <row r="119" spans="1:13" ht="60" customHeight="1" x14ac:dyDescent="0.2">
      <c r="A119" s="7" t="s">
        <v>200</v>
      </c>
      <c r="B119" s="8" t="s">
        <v>201</v>
      </c>
      <c r="C119" s="7" t="s">
        <v>344</v>
      </c>
      <c r="D119" s="7" t="s">
        <v>202</v>
      </c>
      <c r="E119" s="9" t="s">
        <v>369</v>
      </c>
      <c r="F119" s="8">
        <v>30</v>
      </c>
      <c r="G119" s="10">
        <v>49</v>
      </c>
      <c r="H119" s="10">
        <v>17.37</v>
      </c>
      <c r="I119" s="10">
        <v>43.88</v>
      </c>
      <c r="J119" s="10">
        <f t="shared" si="20"/>
        <v>61.25</v>
      </c>
      <c r="K119" s="10">
        <f t="shared" si="21"/>
        <v>521.1</v>
      </c>
      <c r="L119" s="10">
        <f t="shared" si="22"/>
        <v>1316.4</v>
      </c>
      <c r="M119" s="10">
        <f t="shared" si="23"/>
        <v>1837.5</v>
      </c>
    </row>
    <row r="120" spans="1:13" ht="24" customHeight="1" x14ac:dyDescent="0.2">
      <c r="A120" s="4" t="s">
        <v>203</v>
      </c>
      <c r="B120" s="4"/>
      <c r="C120" s="4"/>
      <c r="D120" s="4" t="s">
        <v>437</v>
      </c>
      <c r="E120" s="4"/>
      <c r="F120" s="5"/>
      <c r="G120" s="4"/>
      <c r="H120" s="4"/>
      <c r="I120" s="4"/>
      <c r="J120" s="4"/>
      <c r="K120" s="6">
        <f>SUM(K121:K125)</f>
        <v>1624.9200000000003</v>
      </c>
      <c r="L120" s="6">
        <f>SUM(L121:L125)</f>
        <v>12088.470000000001</v>
      </c>
      <c r="M120" s="6">
        <f>SUM(M121:M125)</f>
        <v>13713.39</v>
      </c>
    </row>
    <row r="121" spans="1:13" ht="60" customHeight="1" x14ac:dyDescent="0.2">
      <c r="A121" s="7" t="s">
        <v>204</v>
      </c>
      <c r="B121" s="8" t="s">
        <v>201</v>
      </c>
      <c r="C121" s="7" t="s">
        <v>344</v>
      </c>
      <c r="D121" s="7" t="s">
        <v>202</v>
      </c>
      <c r="E121" s="9" t="s">
        <v>369</v>
      </c>
      <c r="F121" s="8">
        <v>70</v>
      </c>
      <c r="G121" s="10">
        <v>49</v>
      </c>
      <c r="H121" s="10">
        <v>17.37</v>
      </c>
      <c r="I121" s="10">
        <v>43.88</v>
      </c>
      <c r="J121" s="10">
        <f>TRUNC(G121 * (1 + 25 / 100), 2)</f>
        <v>61.25</v>
      </c>
      <c r="K121" s="10">
        <f>TRUNC(F121 * H121, 2)</f>
        <v>1215.9000000000001</v>
      </c>
      <c r="L121" s="10">
        <f>M121 - K121</f>
        <v>3071.6</v>
      </c>
      <c r="M121" s="10">
        <f>TRUNC(F121 * J121, 2)</f>
        <v>4287.5</v>
      </c>
    </row>
    <row r="122" spans="1:13" ht="48" customHeight="1" x14ac:dyDescent="0.2">
      <c r="A122" s="7" t="s">
        <v>205</v>
      </c>
      <c r="B122" s="8" t="s">
        <v>438</v>
      </c>
      <c r="C122" s="7" t="s">
        <v>338</v>
      </c>
      <c r="D122" s="7" t="s">
        <v>439</v>
      </c>
      <c r="E122" s="9" t="s">
        <v>409</v>
      </c>
      <c r="F122" s="8">
        <v>1</v>
      </c>
      <c r="G122" s="10">
        <v>2906.91</v>
      </c>
      <c r="H122" s="10">
        <v>8.6300000000000008</v>
      </c>
      <c r="I122" s="10">
        <v>3625</v>
      </c>
      <c r="J122" s="10">
        <f>TRUNC(G122 * (1 + 25 / 100), 2)</f>
        <v>3633.63</v>
      </c>
      <c r="K122" s="10">
        <f>TRUNC(F122 * H122, 2)</f>
        <v>8.6300000000000008</v>
      </c>
      <c r="L122" s="10">
        <f>M122 - K122</f>
        <v>3625</v>
      </c>
      <c r="M122" s="10">
        <f>TRUNC(F122 * J122, 2)</f>
        <v>3633.63</v>
      </c>
    </row>
    <row r="123" spans="1:13" ht="24" customHeight="1" x14ac:dyDescent="0.2">
      <c r="A123" s="7" t="s">
        <v>206</v>
      </c>
      <c r="B123" s="8" t="s">
        <v>207</v>
      </c>
      <c r="C123" s="7" t="s">
        <v>494</v>
      </c>
      <c r="D123" s="7" t="s">
        <v>208</v>
      </c>
      <c r="E123" s="9" t="s">
        <v>352</v>
      </c>
      <c r="F123" s="8">
        <v>1</v>
      </c>
      <c r="G123" s="10">
        <v>3598.65</v>
      </c>
      <c r="H123" s="10">
        <v>149.25</v>
      </c>
      <c r="I123" s="10">
        <v>4349.0600000000004</v>
      </c>
      <c r="J123" s="10">
        <f>TRUNC(G123 * (1 + 25 / 100), 2)</f>
        <v>4498.3100000000004</v>
      </c>
      <c r="K123" s="10">
        <f>TRUNC(F123 * H123, 2)</f>
        <v>149.25</v>
      </c>
      <c r="L123" s="10">
        <f>M123 - K123</f>
        <v>4349.0600000000004</v>
      </c>
      <c r="M123" s="10">
        <f>TRUNC(F123 * J123, 2)</f>
        <v>4498.3100000000004</v>
      </c>
    </row>
    <row r="124" spans="1:13" ht="24" customHeight="1" x14ac:dyDescent="0.2">
      <c r="A124" s="7" t="s">
        <v>209</v>
      </c>
      <c r="B124" s="8" t="s">
        <v>210</v>
      </c>
      <c r="C124" s="7" t="s">
        <v>344</v>
      </c>
      <c r="D124" s="7" t="s">
        <v>211</v>
      </c>
      <c r="E124" s="9" t="s">
        <v>352</v>
      </c>
      <c r="F124" s="8">
        <v>1</v>
      </c>
      <c r="G124" s="10">
        <v>811.18</v>
      </c>
      <c r="H124" s="10">
        <v>228.86</v>
      </c>
      <c r="I124" s="10">
        <v>785.11</v>
      </c>
      <c r="J124" s="10">
        <f>TRUNC(G124 * (1 + 25 / 100), 2)</f>
        <v>1013.97</v>
      </c>
      <c r="K124" s="10">
        <f>TRUNC(F124 * H124, 2)</f>
        <v>228.86</v>
      </c>
      <c r="L124" s="10">
        <f>M124 - K124</f>
        <v>785.11</v>
      </c>
      <c r="M124" s="10">
        <f>TRUNC(F124 * J124, 2)</f>
        <v>1013.97</v>
      </c>
    </row>
    <row r="125" spans="1:13" ht="24" customHeight="1" x14ac:dyDescent="0.2">
      <c r="A125" s="7" t="s">
        <v>212</v>
      </c>
      <c r="B125" s="8" t="s">
        <v>213</v>
      </c>
      <c r="C125" s="7" t="s">
        <v>440</v>
      </c>
      <c r="D125" s="7" t="s">
        <v>214</v>
      </c>
      <c r="E125" s="9" t="s">
        <v>391</v>
      </c>
      <c r="F125" s="8">
        <v>1</v>
      </c>
      <c r="G125" s="10">
        <v>223.99</v>
      </c>
      <c r="H125" s="10">
        <v>22.28</v>
      </c>
      <c r="I125" s="10">
        <v>257.7</v>
      </c>
      <c r="J125" s="10">
        <f>TRUNC(G125 * (1 + 25 / 100), 2)</f>
        <v>279.98</v>
      </c>
      <c r="K125" s="10">
        <f>TRUNC(F125 * H125, 2)</f>
        <v>22.28</v>
      </c>
      <c r="L125" s="10">
        <f>M125 - K125</f>
        <v>257.70000000000005</v>
      </c>
      <c r="M125" s="10">
        <f>TRUNC(F125 * J125, 2)</f>
        <v>279.98</v>
      </c>
    </row>
    <row r="126" spans="1:13" ht="24" customHeight="1" x14ac:dyDescent="0.2">
      <c r="A126" s="4" t="s">
        <v>215</v>
      </c>
      <c r="B126" s="4"/>
      <c r="C126" s="4"/>
      <c r="D126" s="4" t="s">
        <v>442</v>
      </c>
      <c r="E126" s="4"/>
      <c r="F126" s="5"/>
      <c r="G126" s="4"/>
      <c r="H126" s="4"/>
      <c r="I126" s="4"/>
      <c r="J126" s="4"/>
      <c r="K126" s="6">
        <f>SUM(K127:K128)</f>
        <v>1126.08</v>
      </c>
      <c r="L126" s="6">
        <f>SUM(L127:L128)</f>
        <v>2086.2700000000004</v>
      </c>
      <c r="M126" s="6">
        <f>SUM(M127:M128)</f>
        <v>3212.3500000000004</v>
      </c>
    </row>
    <row r="127" spans="1:13" ht="36" customHeight="1" x14ac:dyDescent="0.2">
      <c r="A127" s="7" t="s">
        <v>216</v>
      </c>
      <c r="B127" s="8" t="s">
        <v>217</v>
      </c>
      <c r="C127" s="7" t="s">
        <v>495</v>
      </c>
      <c r="D127" s="7" t="s">
        <v>218</v>
      </c>
      <c r="E127" s="9" t="s">
        <v>219</v>
      </c>
      <c r="F127" s="8">
        <v>1</v>
      </c>
      <c r="G127" s="10">
        <v>1519.75</v>
      </c>
      <c r="H127" s="10">
        <v>702.99</v>
      </c>
      <c r="I127" s="10">
        <v>1196.69</v>
      </c>
      <c r="J127" s="10">
        <f>TRUNC(G127 * (1 + 25 / 100), 2)</f>
        <v>1899.68</v>
      </c>
      <c r="K127" s="10">
        <f>TRUNC(F127 * H127, 2)</f>
        <v>702.99</v>
      </c>
      <c r="L127" s="10">
        <f>M127 - K127</f>
        <v>1196.69</v>
      </c>
      <c r="M127" s="10">
        <f>TRUNC(F127 * J127, 2)</f>
        <v>1899.68</v>
      </c>
    </row>
    <row r="128" spans="1:13" ht="24" customHeight="1" x14ac:dyDescent="0.2">
      <c r="A128" s="7" t="s">
        <v>220</v>
      </c>
      <c r="B128" s="8" t="s">
        <v>221</v>
      </c>
      <c r="C128" s="7" t="s">
        <v>390</v>
      </c>
      <c r="D128" s="7" t="s">
        <v>222</v>
      </c>
      <c r="E128" s="9" t="s">
        <v>391</v>
      </c>
      <c r="F128" s="8">
        <v>1</v>
      </c>
      <c r="G128" s="10">
        <v>1050.1400000000001</v>
      </c>
      <c r="H128" s="10">
        <v>423.09</v>
      </c>
      <c r="I128" s="10">
        <v>889.58</v>
      </c>
      <c r="J128" s="10">
        <f>TRUNC(G128 * (1 + 25 / 100), 2)</f>
        <v>1312.67</v>
      </c>
      <c r="K128" s="10">
        <f>TRUNC(F128 * H128, 2)</f>
        <v>423.09</v>
      </c>
      <c r="L128" s="10">
        <f>M128 - K128</f>
        <v>889.58000000000015</v>
      </c>
      <c r="M128" s="10">
        <f>TRUNC(F128 * J128, 2)</f>
        <v>1312.67</v>
      </c>
    </row>
    <row r="129" spans="1:13" ht="24" customHeight="1" x14ac:dyDescent="0.2">
      <c r="A129" s="4" t="s">
        <v>223</v>
      </c>
      <c r="B129" s="4"/>
      <c r="C129" s="4"/>
      <c r="D129" s="4" t="s">
        <v>224</v>
      </c>
      <c r="E129" s="4"/>
      <c r="F129" s="5"/>
      <c r="G129" s="4"/>
      <c r="H129" s="4"/>
      <c r="I129" s="4"/>
      <c r="J129" s="4"/>
      <c r="K129" s="6">
        <f>SUM(K130:K146)</f>
        <v>1245.73</v>
      </c>
      <c r="L129" s="6">
        <f>SUM(L130:L146)</f>
        <v>14799.88</v>
      </c>
      <c r="M129" s="6">
        <f>SUM(M130:M146)</f>
        <v>16045.609999999997</v>
      </c>
    </row>
    <row r="130" spans="1:13" ht="48" customHeight="1" x14ac:dyDescent="0.2">
      <c r="A130" s="7" t="s">
        <v>225</v>
      </c>
      <c r="B130" s="8" t="s">
        <v>226</v>
      </c>
      <c r="C130" s="7" t="s">
        <v>344</v>
      </c>
      <c r="D130" s="7" t="s">
        <v>227</v>
      </c>
      <c r="E130" s="9" t="s">
        <v>352</v>
      </c>
      <c r="F130" s="8">
        <v>2</v>
      </c>
      <c r="G130" s="10">
        <v>686.91</v>
      </c>
      <c r="H130" s="10">
        <v>27.71</v>
      </c>
      <c r="I130" s="10">
        <v>830.92</v>
      </c>
      <c r="J130" s="10">
        <f t="shared" ref="J130:J146" si="24">TRUNC(G130 * (1 + 25 / 100), 2)</f>
        <v>858.63</v>
      </c>
      <c r="K130" s="10">
        <f t="shared" ref="K130:K146" si="25">TRUNC(F130 * H130, 2)</f>
        <v>55.42</v>
      </c>
      <c r="L130" s="10">
        <f t="shared" ref="L130:L146" si="26">M130 - K130</f>
        <v>1661.84</v>
      </c>
      <c r="M130" s="10">
        <f t="shared" ref="M130:M146" si="27">TRUNC(F130 * J130, 2)</f>
        <v>1717.26</v>
      </c>
    </row>
    <row r="131" spans="1:13" ht="24" customHeight="1" x14ac:dyDescent="0.2">
      <c r="A131" s="7" t="s">
        <v>228</v>
      </c>
      <c r="B131" s="8" t="s">
        <v>115</v>
      </c>
      <c r="C131" s="7" t="s">
        <v>114</v>
      </c>
      <c r="D131" s="7" t="s">
        <v>116</v>
      </c>
      <c r="E131" s="9" t="s">
        <v>352</v>
      </c>
      <c r="F131" s="8">
        <v>2</v>
      </c>
      <c r="G131" s="10">
        <v>1047.4000000000001</v>
      </c>
      <c r="H131" s="10">
        <v>87.44</v>
      </c>
      <c r="I131" s="10">
        <v>1221.81</v>
      </c>
      <c r="J131" s="10">
        <f t="shared" si="24"/>
        <v>1309.25</v>
      </c>
      <c r="K131" s="10">
        <f t="shared" si="25"/>
        <v>174.88</v>
      </c>
      <c r="L131" s="10">
        <f t="shared" si="26"/>
        <v>2443.62</v>
      </c>
      <c r="M131" s="10">
        <f t="shared" si="27"/>
        <v>2618.5</v>
      </c>
    </row>
    <row r="132" spans="1:13" ht="36" customHeight="1" x14ac:dyDescent="0.2">
      <c r="A132" s="7" t="s">
        <v>229</v>
      </c>
      <c r="B132" s="8" t="s">
        <v>444</v>
      </c>
      <c r="C132" s="7" t="s">
        <v>344</v>
      </c>
      <c r="D132" s="7" t="s">
        <v>230</v>
      </c>
      <c r="E132" s="9" t="s">
        <v>352</v>
      </c>
      <c r="F132" s="8">
        <v>3</v>
      </c>
      <c r="G132" s="10">
        <v>431.52</v>
      </c>
      <c r="H132" s="10">
        <v>22.33</v>
      </c>
      <c r="I132" s="10">
        <v>517.07000000000005</v>
      </c>
      <c r="J132" s="10">
        <f t="shared" si="24"/>
        <v>539.4</v>
      </c>
      <c r="K132" s="10">
        <f t="shared" si="25"/>
        <v>66.989999999999995</v>
      </c>
      <c r="L132" s="10">
        <f t="shared" si="26"/>
        <v>1551.21</v>
      </c>
      <c r="M132" s="10">
        <f t="shared" si="27"/>
        <v>1618.2</v>
      </c>
    </row>
    <row r="133" spans="1:13" ht="24" customHeight="1" x14ac:dyDescent="0.2">
      <c r="A133" s="7" t="s">
        <v>231</v>
      </c>
      <c r="B133" s="8" t="s">
        <v>232</v>
      </c>
      <c r="C133" s="7" t="s">
        <v>496</v>
      </c>
      <c r="D133" s="7" t="s">
        <v>233</v>
      </c>
      <c r="E133" s="9" t="s">
        <v>352</v>
      </c>
      <c r="F133" s="8">
        <v>2</v>
      </c>
      <c r="G133" s="10">
        <v>231.06</v>
      </c>
      <c r="H133" s="10">
        <v>12.01</v>
      </c>
      <c r="I133" s="10">
        <v>276.81</v>
      </c>
      <c r="J133" s="10">
        <f t="shared" si="24"/>
        <v>288.82</v>
      </c>
      <c r="K133" s="10">
        <f t="shared" si="25"/>
        <v>24.02</v>
      </c>
      <c r="L133" s="10">
        <f t="shared" si="26"/>
        <v>553.62</v>
      </c>
      <c r="M133" s="10">
        <f t="shared" si="27"/>
        <v>577.64</v>
      </c>
    </row>
    <row r="134" spans="1:13" ht="36" customHeight="1" x14ac:dyDescent="0.2">
      <c r="A134" s="7" t="s">
        <v>234</v>
      </c>
      <c r="B134" s="8" t="s">
        <v>235</v>
      </c>
      <c r="C134" s="7" t="s">
        <v>344</v>
      </c>
      <c r="D134" s="7" t="s">
        <v>236</v>
      </c>
      <c r="E134" s="9" t="s">
        <v>352</v>
      </c>
      <c r="F134" s="8">
        <v>3</v>
      </c>
      <c r="G134" s="10">
        <v>104.87</v>
      </c>
      <c r="H134" s="10">
        <v>2.5099999999999998</v>
      </c>
      <c r="I134" s="10">
        <v>128.57</v>
      </c>
      <c r="J134" s="10">
        <f t="shared" si="24"/>
        <v>131.08000000000001</v>
      </c>
      <c r="K134" s="10">
        <f t="shared" si="25"/>
        <v>7.53</v>
      </c>
      <c r="L134" s="10">
        <f t="shared" si="26"/>
        <v>385.71000000000004</v>
      </c>
      <c r="M134" s="10">
        <f t="shared" si="27"/>
        <v>393.24</v>
      </c>
    </row>
    <row r="135" spans="1:13" ht="36" customHeight="1" x14ac:dyDescent="0.2">
      <c r="A135" s="7" t="s">
        <v>237</v>
      </c>
      <c r="B135" s="8" t="s">
        <v>238</v>
      </c>
      <c r="C135" s="7" t="s">
        <v>344</v>
      </c>
      <c r="D135" s="7" t="s">
        <v>239</v>
      </c>
      <c r="E135" s="9" t="s">
        <v>352</v>
      </c>
      <c r="F135" s="8">
        <v>6</v>
      </c>
      <c r="G135" s="10">
        <v>46.63</v>
      </c>
      <c r="H135" s="10">
        <v>2.5099999999999998</v>
      </c>
      <c r="I135" s="10">
        <v>55.77</v>
      </c>
      <c r="J135" s="10">
        <f t="shared" si="24"/>
        <v>58.28</v>
      </c>
      <c r="K135" s="10">
        <f t="shared" si="25"/>
        <v>15.06</v>
      </c>
      <c r="L135" s="10">
        <f t="shared" si="26"/>
        <v>334.62</v>
      </c>
      <c r="M135" s="10">
        <f t="shared" si="27"/>
        <v>349.68</v>
      </c>
    </row>
    <row r="136" spans="1:13" ht="36" customHeight="1" x14ac:dyDescent="0.2">
      <c r="A136" s="7" t="s">
        <v>240</v>
      </c>
      <c r="B136" s="8" t="s">
        <v>241</v>
      </c>
      <c r="C136" s="7" t="s">
        <v>344</v>
      </c>
      <c r="D136" s="7" t="s">
        <v>242</v>
      </c>
      <c r="E136" s="9" t="s">
        <v>352</v>
      </c>
      <c r="F136" s="8">
        <v>8</v>
      </c>
      <c r="G136" s="10">
        <v>88.4</v>
      </c>
      <c r="H136" s="10">
        <v>8.07</v>
      </c>
      <c r="I136" s="10">
        <v>102.43</v>
      </c>
      <c r="J136" s="10">
        <f t="shared" si="24"/>
        <v>110.5</v>
      </c>
      <c r="K136" s="10">
        <f t="shared" si="25"/>
        <v>64.56</v>
      </c>
      <c r="L136" s="10">
        <f t="shared" si="26"/>
        <v>819.44</v>
      </c>
      <c r="M136" s="10">
        <f t="shared" si="27"/>
        <v>884</v>
      </c>
    </row>
    <row r="137" spans="1:13" ht="48" customHeight="1" x14ac:dyDescent="0.2">
      <c r="A137" s="7" t="s">
        <v>243</v>
      </c>
      <c r="B137" s="8" t="s">
        <v>244</v>
      </c>
      <c r="C137" s="7" t="s">
        <v>344</v>
      </c>
      <c r="D137" s="7" t="s">
        <v>245</v>
      </c>
      <c r="E137" s="9" t="s">
        <v>352</v>
      </c>
      <c r="F137" s="8">
        <v>3</v>
      </c>
      <c r="G137" s="10">
        <v>23.62</v>
      </c>
      <c r="H137" s="10">
        <v>1.57</v>
      </c>
      <c r="I137" s="10">
        <v>27.95</v>
      </c>
      <c r="J137" s="10">
        <f t="shared" si="24"/>
        <v>29.52</v>
      </c>
      <c r="K137" s="10">
        <f t="shared" si="25"/>
        <v>4.71</v>
      </c>
      <c r="L137" s="10">
        <f t="shared" si="26"/>
        <v>83.850000000000009</v>
      </c>
      <c r="M137" s="10">
        <f t="shared" si="27"/>
        <v>88.56</v>
      </c>
    </row>
    <row r="138" spans="1:13" ht="48" customHeight="1" x14ac:dyDescent="0.2">
      <c r="A138" s="7" t="s">
        <v>246</v>
      </c>
      <c r="B138" s="8" t="s">
        <v>247</v>
      </c>
      <c r="C138" s="7" t="s">
        <v>344</v>
      </c>
      <c r="D138" s="7" t="s">
        <v>248</v>
      </c>
      <c r="E138" s="9" t="s">
        <v>352</v>
      </c>
      <c r="F138" s="8">
        <v>1</v>
      </c>
      <c r="G138" s="10">
        <v>38.71</v>
      </c>
      <c r="H138" s="10">
        <v>4.7300000000000004</v>
      </c>
      <c r="I138" s="10">
        <v>43.65</v>
      </c>
      <c r="J138" s="10">
        <f t="shared" si="24"/>
        <v>48.38</v>
      </c>
      <c r="K138" s="10">
        <f t="shared" si="25"/>
        <v>4.7300000000000004</v>
      </c>
      <c r="L138" s="10">
        <f t="shared" si="26"/>
        <v>43.650000000000006</v>
      </c>
      <c r="M138" s="10">
        <f t="shared" si="27"/>
        <v>48.38</v>
      </c>
    </row>
    <row r="139" spans="1:13" ht="24" customHeight="1" x14ac:dyDescent="0.2">
      <c r="A139" s="7" t="s">
        <v>249</v>
      </c>
      <c r="B139" s="8" t="s">
        <v>250</v>
      </c>
      <c r="C139" s="7" t="s">
        <v>390</v>
      </c>
      <c r="D139" s="7" t="s">
        <v>251</v>
      </c>
      <c r="E139" s="9" t="s">
        <v>391</v>
      </c>
      <c r="F139" s="8">
        <v>3</v>
      </c>
      <c r="G139" s="10">
        <v>538.38</v>
      </c>
      <c r="H139" s="10">
        <v>51.81</v>
      </c>
      <c r="I139" s="10">
        <v>621.16</v>
      </c>
      <c r="J139" s="10">
        <f t="shared" si="24"/>
        <v>672.97</v>
      </c>
      <c r="K139" s="10">
        <f t="shared" si="25"/>
        <v>155.43</v>
      </c>
      <c r="L139" s="10">
        <f t="shared" si="26"/>
        <v>1863.48</v>
      </c>
      <c r="M139" s="10">
        <f t="shared" si="27"/>
        <v>2018.91</v>
      </c>
    </row>
    <row r="140" spans="1:13" ht="24" customHeight="1" x14ac:dyDescent="0.2">
      <c r="A140" s="7" t="s">
        <v>252</v>
      </c>
      <c r="B140" s="8" t="s">
        <v>445</v>
      </c>
      <c r="C140" s="7" t="s">
        <v>440</v>
      </c>
      <c r="D140" s="7" t="s">
        <v>253</v>
      </c>
      <c r="E140" s="9" t="s">
        <v>391</v>
      </c>
      <c r="F140" s="8">
        <v>2</v>
      </c>
      <c r="G140" s="10">
        <v>54.21</v>
      </c>
      <c r="H140" s="10">
        <v>5.3</v>
      </c>
      <c r="I140" s="10">
        <v>62.46</v>
      </c>
      <c r="J140" s="10">
        <f t="shared" si="24"/>
        <v>67.760000000000005</v>
      </c>
      <c r="K140" s="10">
        <f t="shared" si="25"/>
        <v>10.6</v>
      </c>
      <c r="L140" s="10">
        <f t="shared" si="26"/>
        <v>124.92000000000002</v>
      </c>
      <c r="M140" s="10">
        <f t="shared" si="27"/>
        <v>135.52000000000001</v>
      </c>
    </row>
    <row r="141" spans="1:13" ht="24" customHeight="1" x14ac:dyDescent="0.2">
      <c r="A141" s="7" t="s">
        <v>254</v>
      </c>
      <c r="B141" s="8" t="s">
        <v>255</v>
      </c>
      <c r="C141" s="7" t="s">
        <v>344</v>
      </c>
      <c r="D141" s="7" t="s">
        <v>256</v>
      </c>
      <c r="E141" s="9" t="s">
        <v>352</v>
      </c>
      <c r="F141" s="8">
        <v>2</v>
      </c>
      <c r="G141" s="10">
        <v>64.89</v>
      </c>
      <c r="H141" s="10">
        <v>9.6999999999999993</v>
      </c>
      <c r="I141" s="10">
        <v>71.41</v>
      </c>
      <c r="J141" s="10">
        <f t="shared" si="24"/>
        <v>81.11</v>
      </c>
      <c r="K141" s="10">
        <f t="shared" si="25"/>
        <v>19.399999999999999</v>
      </c>
      <c r="L141" s="10">
        <f t="shared" si="26"/>
        <v>142.82</v>
      </c>
      <c r="M141" s="10">
        <f t="shared" si="27"/>
        <v>162.22</v>
      </c>
    </row>
    <row r="142" spans="1:13" ht="24" customHeight="1" x14ac:dyDescent="0.2">
      <c r="A142" s="7" t="s">
        <v>257</v>
      </c>
      <c r="B142" s="8" t="s">
        <v>258</v>
      </c>
      <c r="C142" s="7" t="s">
        <v>495</v>
      </c>
      <c r="D142" s="7" t="s">
        <v>259</v>
      </c>
      <c r="E142" s="9" t="s">
        <v>341</v>
      </c>
      <c r="F142" s="8">
        <v>4.26</v>
      </c>
      <c r="G142" s="10">
        <v>309.24</v>
      </c>
      <c r="H142" s="10">
        <v>76.8</v>
      </c>
      <c r="I142" s="10">
        <v>309.75</v>
      </c>
      <c r="J142" s="10">
        <f t="shared" si="24"/>
        <v>386.55</v>
      </c>
      <c r="K142" s="10">
        <f t="shared" si="25"/>
        <v>327.16000000000003</v>
      </c>
      <c r="L142" s="10">
        <f t="shared" si="26"/>
        <v>1319.54</v>
      </c>
      <c r="M142" s="10">
        <f t="shared" si="27"/>
        <v>1646.7</v>
      </c>
    </row>
    <row r="143" spans="1:13" ht="36" customHeight="1" x14ac:dyDescent="0.2">
      <c r="A143" s="7" t="s">
        <v>260</v>
      </c>
      <c r="B143" s="8" t="s">
        <v>261</v>
      </c>
      <c r="C143" s="7" t="s">
        <v>344</v>
      </c>
      <c r="D143" s="7" t="s">
        <v>262</v>
      </c>
      <c r="E143" s="9" t="s">
        <v>352</v>
      </c>
      <c r="F143" s="8">
        <v>8</v>
      </c>
      <c r="G143" s="10">
        <v>294.47000000000003</v>
      </c>
      <c r="H143" s="10">
        <v>20.62</v>
      </c>
      <c r="I143" s="10">
        <v>347.46</v>
      </c>
      <c r="J143" s="10">
        <f t="shared" si="24"/>
        <v>368.08</v>
      </c>
      <c r="K143" s="10">
        <f t="shared" si="25"/>
        <v>164.96</v>
      </c>
      <c r="L143" s="10">
        <f t="shared" si="26"/>
        <v>2779.68</v>
      </c>
      <c r="M143" s="10">
        <f t="shared" si="27"/>
        <v>2944.64</v>
      </c>
    </row>
    <row r="144" spans="1:13" ht="24" customHeight="1" x14ac:dyDescent="0.2">
      <c r="A144" s="7" t="s">
        <v>263</v>
      </c>
      <c r="B144" s="8" t="s">
        <v>264</v>
      </c>
      <c r="C144" s="7" t="s">
        <v>446</v>
      </c>
      <c r="D144" s="7" t="s">
        <v>265</v>
      </c>
      <c r="E144" s="9" t="s">
        <v>352</v>
      </c>
      <c r="F144" s="8">
        <v>2</v>
      </c>
      <c r="G144" s="10">
        <v>191.59</v>
      </c>
      <c r="H144" s="10">
        <v>60.63</v>
      </c>
      <c r="I144" s="10">
        <v>178.85</v>
      </c>
      <c r="J144" s="10">
        <f t="shared" si="24"/>
        <v>239.48</v>
      </c>
      <c r="K144" s="10">
        <f t="shared" si="25"/>
        <v>121.26</v>
      </c>
      <c r="L144" s="10">
        <f t="shared" si="26"/>
        <v>357.7</v>
      </c>
      <c r="M144" s="10">
        <f t="shared" si="27"/>
        <v>478.96</v>
      </c>
    </row>
    <row r="145" spans="1:13" ht="24" customHeight="1" x14ac:dyDescent="0.2">
      <c r="A145" s="7" t="s">
        <v>111</v>
      </c>
      <c r="B145" s="8" t="s">
        <v>112</v>
      </c>
      <c r="C145" s="7" t="s">
        <v>495</v>
      </c>
      <c r="D145" s="7" t="s">
        <v>113</v>
      </c>
      <c r="E145" s="9" t="s">
        <v>219</v>
      </c>
      <c r="F145" s="8">
        <v>2</v>
      </c>
      <c r="G145" s="10">
        <v>103.86</v>
      </c>
      <c r="H145" s="10">
        <v>9.2100000000000009</v>
      </c>
      <c r="I145" s="10">
        <v>120.61</v>
      </c>
      <c r="J145" s="10">
        <f t="shared" si="24"/>
        <v>129.82</v>
      </c>
      <c r="K145" s="10">
        <f t="shared" si="25"/>
        <v>18.420000000000002</v>
      </c>
      <c r="L145" s="10">
        <f t="shared" si="26"/>
        <v>241.21999999999997</v>
      </c>
      <c r="M145" s="10">
        <f t="shared" si="27"/>
        <v>259.64</v>
      </c>
    </row>
    <row r="146" spans="1:13" ht="24" customHeight="1" x14ac:dyDescent="0.2">
      <c r="A146" s="7" t="s">
        <v>117</v>
      </c>
      <c r="B146" s="8" t="s">
        <v>118</v>
      </c>
      <c r="C146" s="7" t="s">
        <v>440</v>
      </c>
      <c r="D146" s="7" t="s">
        <v>119</v>
      </c>
      <c r="E146" s="9" t="s">
        <v>391</v>
      </c>
      <c r="F146" s="8">
        <v>2</v>
      </c>
      <c r="G146" s="10">
        <v>41.43</v>
      </c>
      <c r="H146" s="10">
        <v>5.3</v>
      </c>
      <c r="I146" s="10">
        <v>46.48</v>
      </c>
      <c r="J146" s="10">
        <f t="shared" si="24"/>
        <v>51.78</v>
      </c>
      <c r="K146" s="10">
        <f t="shared" si="25"/>
        <v>10.6</v>
      </c>
      <c r="L146" s="10">
        <f t="shared" si="26"/>
        <v>92.960000000000008</v>
      </c>
      <c r="M146" s="10">
        <f t="shared" si="27"/>
        <v>103.56</v>
      </c>
    </row>
    <row r="147" spans="1:13" ht="24" customHeight="1" x14ac:dyDescent="0.2">
      <c r="A147" s="4" t="s">
        <v>449</v>
      </c>
      <c r="B147" s="4"/>
      <c r="C147" s="4"/>
      <c r="D147" s="4" t="s">
        <v>266</v>
      </c>
      <c r="E147" s="4"/>
      <c r="F147" s="5"/>
      <c r="G147" s="4"/>
      <c r="H147" s="4"/>
      <c r="I147" s="4"/>
      <c r="J147" s="4"/>
      <c r="K147" s="6">
        <f>K148</f>
        <v>948.56</v>
      </c>
      <c r="L147" s="6">
        <f>L148</f>
        <v>3154.0499999999997</v>
      </c>
      <c r="M147" s="6">
        <f>M148</f>
        <v>4102.6099999999997</v>
      </c>
    </row>
    <row r="148" spans="1:13" ht="24" customHeight="1" x14ac:dyDescent="0.2">
      <c r="A148" s="7" t="s">
        <v>451</v>
      </c>
      <c r="B148" s="8" t="s">
        <v>267</v>
      </c>
      <c r="C148" s="7" t="s">
        <v>344</v>
      </c>
      <c r="D148" s="7" t="s">
        <v>268</v>
      </c>
      <c r="E148" s="9" t="s">
        <v>341</v>
      </c>
      <c r="F148" s="8">
        <v>106.7</v>
      </c>
      <c r="G148" s="10">
        <v>30.76</v>
      </c>
      <c r="H148" s="10">
        <v>8.89</v>
      </c>
      <c r="I148" s="10">
        <v>29.56</v>
      </c>
      <c r="J148" s="10">
        <f>TRUNC(G148 * (1 + 25 / 100), 2)</f>
        <v>38.450000000000003</v>
      </c>
      <c r="K148" s="10">
        <f>TRUNC(F148 * H148, 2)</f>
        <v>948.56</v>
      </c>
      <c r="L148" s="10">
        <f>M148 - K148</f>
        <v>3154.0499999999997</v>
      </c>
      <c r="M148" s="10">
        <f>TRUNC(F148 * J148, 2)</f>
        <v>4102.6099999999997</v>
      </c>
    </row>
    <row r="149" spans="1:13" ht="24" customHeight="1" x14ac:dyDescent="0.2">
      <c r="A149" s="4" t="s">
        <v>458</v>
      </c>
      <c r="B149" s="4"/>
      <c r="C149" s="4"/>
      <c r="D149" s="4" t="s">
        <v>269</v>
      </c>
      <c r="E149" s="4"/>
      <c r="F149" s="5"/>
      <c r="G149" s="4"/>
      <c r="H149" s="4"/>
      <c r="I149" s="4"/>
      <c r="J149" s="4"/>
      <c r="K149" s="6">
        <f>SUM(K150:K152)</f>
        <v>46.5</v>
      </c>
      <c r="L149" s="6">
        <f>SUM(L150:L152)</f>
        <v>1893.5</v>
      </c>
      <c r="M149" s="6">
        <f>SUM(M150:M152)</f>
        <v>1940</v>
      </c>
    </row>
    <row r="150" spans="1:13" ht="48" customHeight="1" x14ac:dyDescent="0.2">
      <c r="A150" s="7" t="s">
        <v>460</v>
      </c>
      <c r="B150" s="8" t="s">
        <v>452</v>
      </c>
      <c r="C150" s="7" t="s">
        <v>344</v>
      </c>
      <c r="D150" s="7" t="s">
        <v>453</v>
      </c>
      <c r="E150" s="9" t="s">
        <v>352</v>
      </c>
      <c r="F150" s="8">
        <v>5</v>
      </c>
      <c r="G150" s="10">
        <v>164.08</v>
      </c>
      <c r="H150" s="10">
        <v>9.3000000000000007</v>
      </c>
      <c r="I150" s="10">
        <v>195.8</v>
      </c>
      <c r="J150" s="10">
        <f>TRUNC(G150 * (1 + 25 / 100), 2)</f>
        <v>205.1</v>
      </c>
      <c r="K150" s="10">
        <f>TRUNC(F150 * H150, 2)</f>
        <v>46.5</v>
      </c>
      <c r="L150" s="10">
        <f>M150 - K150</f>
        <v>979</v>
      </c>
      <c r="M150" s="10">
        <f>TRUNC(F150 * J150, 2)</f>
        <v>1025.5</v>
      </c>
    </row>
    <row r="151" spans="1:13" ht="24" customHeight="1" x14ac:dyDescent="0.2">
      <c r="A151" s="11" t="s">
        <v>464</v>
      </c>
      <c r="B151" s="12" t="s">
        <v>454</v>
      </c>
      <c r="C151" s="11" t="s">
        <v>344</v>
      </c>
      <c r="D151" s="11" t="s">
        <v>455</v>
      </c>
      <c r="E151" s="13" t="s">
        <v>352</v>
      </c>
      <c r="F151" s="12">
        <v>15</v>
      </c>
      <c r="G151" s="14">
        <v>33.46</v>
      </c>
      <c r="H151" s="14">
        <v>0</v>
      </c>
      <c r="I151" s="14">
        <v>41.82</v>
      </c>
      <c r="J151" s="14">
        <f>TRUNC(G151 * (1 + 25 / 100), 2)</f>
        <v>41.82</v>
      </c>
      <c r="K151" s="14">
        <f>TRUNC(F151 * H151, 2)</f>
        <v>0</v>
      </c>
      <c r="L151" s="14">
        <f>M151 - K151</f>
        <v>627.29999999999995</v>
      </c>
      <c r="M151" s="14">
        <f>TRUNC(F151 * J151, 2)</f>
        <v>627.29999999999995</v>
      </c>
    </row>
    <row r="152" spans="1:13" ht="24" customHeight="1" x14ac:dyDescent="0.2">
      <c r="A152" s="11" t="s">
        <v>466</v>
      </c>
      <c r="B152" s="12" t="s">
        <v>456</v>
      </c>
      <c r="C152" s="11" t="s">
        <v>344</v>
      </c>
      <c r="D152" s="11" t="s">
        <v>457</v>
      </c>
      <c r="E152" s="13" t="s">
        <v>352</v>
      </c>
      <c r="F152" s="12">
        <v>10</v>
      </c>
      <c r="G152" s="14">
        <v>22.98</v>
      </c>
      <c r="H152" s="14">
        <v>0</v>
      </c>
      <c r="I152" s="14">
        <v>28.72</v>
      </c>
      <c r="J152" s="14">
        <f>TRUNC(G152 * (1 + 25 / 100), 2)</f>
        <v>28.72</v>
      </c>
      <c r="K152" s="14">
        <f>TRUNC(F152 * H152, 2)</f>
        <v>0</v>
      </c>
      <c r="L152" s="14">
        <f>M152 - K152</f>
        <v>287.2</v>
      </c>
      <c r="M152" s="14">
        <f>TRUNC(F152 * J152, 2)</f>
        <v>287.2</v>
      </c>
    </row>
    <row r="153" spans="1:13" ht="24" customHeight="1" x14ac:dyDescent="0.2">
      <c r="A153" s="4" t="s">
        <v>471</v>
      </c>
      <c r="B153" s="4"/>
      <c r="C153" s="4"/>
      <c r="D153" s="4" t="s">
        <v>459</v>
      </c>
      <c r="E153" s="4"/>
      <c r="F153" s="5"/>
      <c r="G153" s="4"/>
      <c r="H153" s="4"/>
      <c r="I153" s="4"/>
      <c r="J153" s="4"/>
      <c r="K153" s="6">
        <f>K154+K159+K161+K165</f>
        <v>42063.44</v>
      </c>
      <c r="L153" s="6">
        <f>L154+L159+L161+L165</f>
        <v>100538.01</v>
      </c>
      <c r="M153" s="6">
        <f>M154+M159+M161+M165</f>
        <v>142601.45000000001</v>
      </c>
    </row>
    <row r="154" spans="1:13" ht="48" customHeight="1" x14ac:dyDescent="0.2">
      <c r="A154" s="4" t="s">
        <v>473</v>
      </c>
      <c r="B154" s="4"/>
      <c r="C154" s="4"/>
      <c r="D154" s="4" t="s">
        <v>461</v>
      </c>
      <c r="E154" s="4"/>
      <c r="F154" s="5"/>
      <c r="G154" s="4"/>
      <c r="H154" s="4"/>
      <c r="I154" s="4"/>
      <c r="J154" s="4"/>
      <c r="K154" s="6">
        <f>SUM(K155:K158)</f>
        <v>28523.569999999996</v>
      </c>
      <c r="L154" s="6">
        <f>SUM(L155:L158)</f>
        <v>24333.1</v>
      </c>
      <c r="M154" s="6">
        <f>SUM(M155:M158)</f>
        <v>52856.67</v>
      </c>
    </row>
    <row r="155" spans="1:13" ht="60" customHeight="1" x14ac:dyDescent="0.2">
      <c r="A155" s="7" t="s">
        <v>270</v>
      </c>
      <c r="B155" s="8" t="s">
        <v>271</v>
      </c>
      <c r="C155" s="7" t="s">
        <v>344</v>
      </c>
      <c r="D155" s="7" t="s">
        <v>272</v>
      </c>
      <c r="E155" s="9" t="s">
        <v>341</v>
      </c>
      <c r="F155" s="8">
        <v>840.05</v>
      </c>
      <c r="G155" s="10">
        <v>2.83</v>
      </c>
      <c r="H155" s="10">
        <v>1.56</v>
      </c>
      <c r="I155" s="10">
        <v>1.97</v>
      </c>
      <c r="J155" s="10">
        <f>TRUNC(G155 * (1 + 25 / 100), 2)</f>
        <v>3.53</v>
      </c>
      <c r="K155" s="10">
        <f>TRUNC(F155 * H155, 2)</f>
        <v>1310.47</v>
      </c>
      <c r="L155" s="10">
        <f>M155 - K155</f>
        <v>1654.8999999999999</v>
      </c>
      <c r="M155" s="10">
        <f>TRUNC(F155 * J155, 2)</f>
        <v>2965.37</v>
      </c>
    </row>
    <row r="156" spans="1:13" ht="24" customHeight="1" x14ac:dyDescent="0.2">
      <c r="A156" s="7" t="s">
        <v>273</v>
      </c>
      <c r="B156" s="8" t="s">
        <v>274</v>
      </c>
      <c r="C156" s="7" t="s">
        <v>344</v>
      </c>
      <c r="D156" s="7" t="s">
        <v>275</v>
      </c>
      <c r="E156" s="9" t="s">
        <v>341</v>
      </c>
      <c r="F156" s="8">
        <v>840.05</v>
      </c>
      <c r="G156" s="10">
        <v>24.46</v>
      </c>
      <c r="H156" s="10">
        <v>12.78</v>
      </c>
      <c r="I156" s="10">
        <v>17.79</v>
      </c>
      <c r="J156" s="10">
        <f>TRUNC(G156 * (1 + 25 / 100), 2)</f>
        <v>30.57</v>
      </c>
      <c r="K156" s="10">
        <f>TRUNC(F156 * H156, 2)</f>
        <v>10735.83</v>
      </c>
      <c r="L156" s="10">
        <f>M156 - K156</f>
        <v>14944.49</v>
      </c>
      <c r="M156" s="10">
        <f>TRUNC(F156 * J156, 2)</f>
        <v>25680.32</v>
      </c>
    </row>
    <row r="157" spans="1:13" ht="60" customHeight="1" x14ac:dyDescent="0.2">
      <c r="A157" s="7" t="s">
        <v>276</v>
      </c>
      <c r="B157" s="8" t="s">
        <v>277</v>
      </c>
      <c r="C157" s="7" t="s">
        <v>446</v>
      </c>
      <c r="D157" s="7" t="s">
        <v>278</v>
      </c>
      <c r="E157" s="9" t="s">
        <v>341</v>
      </c>
      <c r="F157" s="8">
        <v>753.2</v>
      </c>
      <c r="G157" s="10">
        <v>19.62</v>
      </c>
      <c r="H157" s="10">
        <v>19.87</v>
      </c>
      <c r="I157" s="10">
        <v>4.6500000000000004</v>
      </c>
      <c r="J157" s="10">
        <f>TRUNC(G157 * (1 + 25 / 100), 2)</f>
        <v>24.52</v>
      </c>
      <c r="K157" s="10">
        <f>TRUNC(F157 * H157, 2)</f>
        <v>14966.08</v>
      </c>
      <c r="L157" s="10">
        <f>M157 - K157</f>
        <v>3502.3799999999992</v>
      </c>
      <c r="M157" s="10">
        <f>TRUNC(F157 * J157, 2)</f>
        <v>18468.46</v>
      </c>
    </row>
    <row r="158" spans="1:13" ht="24" customHeight="1" x14ac:dyDescent="0.2">
      <c r="A158" s="7" t="s">
        <v>279</v>
      </c>
      <c r="B158" s="8" t="s">
        <v>462</v>
      </c>
      <c r="C158" s="7" t="s">
        <v>344</v>
      </c>
      <c r="D158" s="7" t="s">
        <v>463</v>
      </c>
      <c r="E158" s="9" t="s">
        <v>341</v>
      </c>
      <c r="F158" s="8">
        <v>86.85</v>
      </c>
      <c r="G158" s="10">
        <v>52.9</v>
      </c>
      <c r="H158" s="10">
        <v>17.399999999999999</v>
      </c>
      <c r="I158" s="10">
        <v>48.72</v>
      </c>
      <c r="J158" s="10">
        <f>TRUNC(G158 * (1 + 25 / 100), 2)</f>
        <v>66.12</v>
      </c>
      <c r="K158" s="10">
        <f>TRUNC(F158 * H158, 2)</f>
        <v>1511.19</v>
      </c>
      <c r="L158" s="10">
        <f>M158 - K158</f>
        <v>4231.33</v>
      </c>
      <c r="M158" s="10">
        <f>TRUNC(F158 * J158, 2)</f>
        <v>5742.52</v>
      </c>
    </row>
    <row r="159" spans="1:13" ht="36" customHeight="1" x14ac:dyDescent="0.2">
      <c r="A159" s="4" t="s">
        <v>474</v>
      </c>
      <c r="B159" s="4"/>
      <c r="C159" s="4"/>
      <c r="D159" s="4" t="s">
        <v>465</v>
      </c>
      <c r="E159" s="4"/>
      <c r="F159" s="5"/>
      <c r="G159" s="4"/>
      <c r="H159" s="4"/>
      <c r="I159" s="4"/>
      <c r="J159" s="4"/>
      <c r="K159" s="6">
        <f>K160</f>
        <v>2017.99</v>
      </c>
      <c r="L159" s="6">
        <f>L160</f>
        <v>12872.61</v>
      </c>
      <c r="M159" s="6">
        <f>M160</f>
        <v>14890.6</v>
      </c>
    </row>
    <row r="160" spans="1:13" ht="24" customHeight="1" x14ac:dyDescent="0.2">
      <c r="A160" s="7" t="s">
        <v>280</v>
      </c>
      <c r="B160" s="8" t="s">
        <v>281</v>
      </c>
      <c r="C160" s="7" t="s">
        <v>344</v>
      </c>
      <c r="D160" s="7" t="s">
        <v>282</v>
      </c>
      <c r="E160" s="9" t="s">
        <v>341</v>
      </c>
      <c r="F160" s="8">
        <v>262.76</v>
      </c>
      <c r="G160" s="10">
        <v>45.34</v>
      </c>
      <c r="H160" s="10">
        <v>7.68</v>
      </c>
      <c r="I160" s="10">
        <v>48.99</v>
      </c>
      <c r="J160" s="10">
        <f>TRUNC(G160 * (1 + 25 / 100), 2)</f>
        <v>56.67</v>
      </c>
      <c r="K160" s="10">
        <f>TRUNC(F160 * H160, 2)</f>
        <v>2017.99</v>
      </c>
      <c r="L160" s="10">
        <f>M160 - K160</f>
        <v>12872.61</v>
      </c>
      <c r="M160" s="10">
        <f>TRUNC(F160 * J160, 2)</f>
        <v>14890.6</v>
      </c>
    </row>
    <row r="161" spans="1:13" ht="36" customHeight="1" x14ac:dyDescent="0.2">
      <c r="A161" s="4" t="s">
        <v>283</v>
      </c>
      <c r="B161" s="4"/>
      <c r="C161" s="4"/>
      <c r="D161" s="4" t="s">
        <v>467</v>
      </c>
      <c r="E161" s="4"/>
      <c r="F161" s="5"/>
      <c r="G161" s="4"/>
      <c r="H161" s="4"/>
      <c r="I161" s="4"/>
      <c r="J161" s="4"/>
      <c r="K161" s="6">
        <f>SUM(K162:K164)</f>
        <v>8545.36</v>
      </c>
      <c r="L161" s="6">
        <f>SUM(L162:L164)</f>
        <v>57785.219999999994</v>
      </c>
      <c r="M161" s="6">
        <f>SUM(M162:M164)</f>
        <v>66330.58</v>
      </c>
    </row>
    <row r="162" spans="1:13" ht="24" customHeight="1" x14ac:dyDescent="0.2">
      <c r="A162" s="7" t="s">
        <v>284</v>
      </c>
      <c r="B162" s="8" t="s">
        <v>285</v>
      </c>
      <c r="C162" s="7" t="s">
        <v>344</v>
      </c>
      <c r="D162" s="7" t="s">
        <v>286</v>
      </c>
      <c r="E162" s="9" t="s">
        <v>341</v>
      </c>
      <c r="F162" s="8">
        <v>262.76</v>
      </c>
      <c r="G162" s="10">
        <v>85.19</v>
      </c>
      <c r="H162" s="10">
        <v>10.27</v>
      </c>
      <c r="I162" s="10">
        <v>96.21</v>
      </c>
      <c r="J162" s="10">
        <f>TRUNC(G162 * (1 + 25 / 100), 2)</f>
        <v>106.48</v>
      </c>
      <c r="K162" s="10">
        <f>TRUNC(F162 * H162, 2)</f>
        <v>2698.54</v>
      </c>
      <c r="L162" s="10">
        <f>M162 - K162</f>
        <v>25280.14</v>
      </c>
      <c r="M162" s="10">
        <f>TRUNC(F162 * J162, 2)</f>
        <v>27978.68</v>
      </c>
    </row>
    <row r="163" spans="1:13" ht="48" customHeight="1" x14ac:dyDescent="0.2">
      <c r="A163" s="7" t="s">
        <v>287</v>
      </c>
      <c r="B163" s="8" t="s">
        <v>468</v>
      </c>
      <c r="C163" s="7" t="s">
        <v>338</v>
      </c>
      <c r="D163" s="7" t="s">
        <v>469</v>
      </c>
      <c r="E163" s="9" t="s">
        <v>341</v>
      </c>
      <c r="F163" s="8">
        <v>278.76</v>
      </c>
      <c r="G163" s="10">
        <v>78.150000000000006</v>
      </c>
      <c r="H163" s="10">
        <v>8.73</v>
      </c>
      <c r="I163" s="10">
        <v>88.95</v>
      </c>
      <c r="J163" s="10">
        <f>TRUNC(G163 * (1 + 25 / 100), 2)</f>
        <v>97.68</v>
      </c>
      <c r="K163" s="10">
        <f>TRUNC(F163 * H163, 2)</f>
        <v>2433.5700000000002</v>
      </c>
      <c r="L163" s="10">
        <f>M163 - K163</f>
        <v>24795.7</v>
      </c>
      <c r="M163" s="10">
        <f>TRUNC(F163 * J163, 2)</f>
        <v>27229.27</v>
      </c>
    </row>
    <row r="164" spans="1:13" ht="38.25" x14ac:dyDescent="0.2">
      <c r="A164" s="7" t="s">
        <v>288</v>
      </c>
      <c r="B164" s="8" t="s">
        <v>289</v>
      </c>
      <c r="C164" s="7" t="s">
        <v>344</v>
      </c>
      <c r="D164" s="7" t="s">
        <v>290</v>
      </c>
      <c r="E164" s="9" t="s">
        <v>341</v>
      </c>
      <c r="F164" s="8">
        <v>262.76</v>
      </c>
      <c r="G164" s="10">
        <v>33.869999999999997</v>
      </c>
      <c r="H164" s="10">
        <v>12.99</v>
      </c>
      <c r="I164" s="10">
        <v>29.34</v>
      </c>
      <c r="J164" s="10">
        <f>TRUNC(G164 * (1 + 25 / 100), 2)</f>
        <v>42.33</v>
      </c>
      <c r="K164" s="10">
        <f>TRUNC(F164 * H164, 2)</f>
        <v>3413.25</v>
      </c>
      <c r="L164" s="10">
        <f>M164 - K164</f>
        <v>7709.3799999999992</v>
      </c>
      <c r="M164" s="10">
        <f>TRUNC(F164 * J164, 2)</f>
        <v>11122.63</v>
      </c>
    </row>
    <row r="165" spans="1:13" ht="24" customHeight="1" x14ac:dyDescent="0.2">
      <c r="A165" s="4" t="s">
        <v>291</v>
      </c>
      <c r="B165" s="4"/>
      <c r="C165" s="4"/>
      <c r="D165" s="4" t="s">
        <v>470</v>
      </c>
      <c r="E165" s="4"/>
      <c r="F165" s="5"/>
      <c r="G165" s="4"/>
      <c r="H165" s="4"/>
      <c r="I165" s="4"/>
      <c r="J165" s="4"/>
      <c r="K165" s="6">
        <f>SUM(K166:K168)</f>
        <v>2976.5200000000004</v>
      </c>
      <c r="L165" s="6">
        <f>SUM(L166:L168)</f>
        <v>5547.08</v>
      </c>
      <c r="M165" s="6">
        <f>SUM(M166:M168)</f>
        <v>8523.5999999999985</v>
      </c>
    </row>
    <row r="166" spans="1:13" ht="24" customHeight="1" x14ac:dyDescent="0.2">
      <c r="A166" s="7" t="s">
        <v>292</v>
      </c>
      <c r="B166" s="8" t="s">
        <v>293</v>
      </c>
      <c r="C166" s="7" t="s">
        <v>497</v>
      </c>
      <c r="D166" s="7" t="s">
        <v>294</v>
      </c>
      <c r="E166" s="9" t="s">
        <v>369</v>
      </c>
      <c r="F166" s="8">
        <v>198.8</v>
      </c>
      <c r="G166" s="10">
        <v>15.73</v>
      </c>
      <c r="H166" s="10">
        <v>13.46</v>
      </c>
      <c r="I166" s="10">
        <v>6.2</v>
      </c>
      <c r="J166" s="10">
        <f>TRUNC(G166 * (1 + 25 / 100), 2)</f>
        <v>19.66</v>
      </c>
      <c r="K166" s="10">
        <f>TRUNC(F166 * H166, 2)</f>
        <v>2675.84</v>
      </c>
      <c r="L166" s="10">
        <f>M166 - K166</f>
        <v>1232.56</v>
      </c>
      <c r="M166" s="10">
        <f>TRUNC(F166 * J166, 2)</f>
        <v>3908.4</v>
      </c>
    </row>
    <row r="167" spans="1:13" ht="24" customHeight="1" x14ac:dyDescent="0.2">
      <c r="A167" s="7" t="s">
        <v>295</v>
      </c>
      <c r="B167" s="8" t="s">
        <v>296</v>
      </c>
      <c r="C167" s="7" t="s">
        <v>0</v>
      </c>
      <c r="D167" s="7" t="s">
        <v>297</v>
      </c>
      <c r="E167" s="9" t="s">
        <v>369</v>
      </c>
      <c r="F167" s="8">
        <v>21.6</v>
      </c>
      <c r="G167" s="10">
        <v>116.04</v>
      </c>
      <c r="H167" s="10">
        <v>3.96</v>
      </c>
      <c r="I167" s="10">
        <v>141.09</v>
      </c>
      <c r="J167" s="10">
        <f>TRUNC(G167 * (1 + 25 / 100), 2)</f>
        <v>145.05000000000001</v>
      </c>
      <c r="K167" s="10">
        <f>TRUNC(F167 * H167, 2)</f>
        <v>85.53</v>
      </c>
      <c r="L167" s="10">
        <f>M167 - K167</f>
        <v>3047.5499999999997</v>
      </c>
      <c r="M167" s="10">
        <f>TRUNC(F167 * J167, 2)</f>
        <v>3133.08</v>
      </c>
    </row>
    <row r="168" spans="1:13" ht="24" customHeight="1" x14ac:dyDescent="0.2">
      <c r="A168" s="7" t="s">
        <v>298</v>
      </c>
      <c r="B168" s="8" t="s">
        <v>299</v>
      </c>
      <c r="C168" s="7" t="s">
        <v>344</v>
      </c>
      <c r="D168" s="7" t="s">
        <v>300</v>
      </c>
      <c r="E168" s="9" t="s">
        <v>369</v>
      </c>
      <c r="F168" s="8">
        <v>13.6</v>
      </c>
      <c r="G168" s="10">
        <v>87.19</v>
      </c>
      <c r="H168" s="10">
        <v>15.82</v>
      </c>
      <c r="I168" s="10">
        <v>93.16</v>
      </c>
      <c r="J168" s="10">
        <f>TRUNC(G168 * (1 + 25 / 100), 2)</f>
        <v>108.98</v>
      </c>
      <c r="K168" s="10">
        <f>TRUNC(F168 * H168, 2)</f>
        <v>215.15</v>
      </c>
      <c r="L168" s="10">
        <f>M168 - K168</f>
        <v>1266.9699999999998</v>
      </c>
      <c r="M168" s="10">
        <f>TRUNC(F168 * J168, 2)</f>
        <v>1482.12</v>
      </c>
    </row>
    <row r="169" spans="1:13" ht="24" customHeight="1" x14ac:dyDescent="0.2">
      <c r="A169" s="4" t="s">
        <v>477</v>
      </c>
      <c r="B169" s="4"/>
      <c r="C169" s="4"/>
      <c r="D169" s="4" t="s">
        <v>472</v>
      </c>
      <c r="E169" s="4"/>
      <c r="F169" s="5"/>
      <c r="G169" s="4"/>
      <c r="H169" s="4"/>
      <c r="I169" s="4"/>
      <c r="J169" s="4"/>
      <c r="K169" s="6">
        <f>SUM(K170:K172)</f>
        <v>383.47</v>
      </c>
      <c r="L169" s="6">
        <f>SUM(L170:L172)</f>
        <v>3527.5299999999997</v>
      </c>
      <c r="M169" s="6">
        <f>SUM(M170:M172)</f>
        <v>3911</v>
      </c>
    </row>
    <row r="170" spans="1:13" ht="24" customHeight="1" x14ac:dyDescent="0.2">
      <c r="A170" s="7" t="s">
        <v>478</v>
      </c>
      <c r="B170" s="8" t="s">
        <v>301</v>
      </c>
      <c r="C170" s="7" t="s">
        <v>498</v>
      </c>
      <c r="D170" s="7" t="s">
        <v>302</v>
      </c>
      <c r="E170" s="9" t="s">
        <v>341</v>
      </c>
      <c r="F170" s="8">
        <v>1.8</v>
      </c>
      <c r="G170" s="10">
        <v>126.61</v>
      </c>
      <c r="H170" s="10">
        <v>0</v>
      </c>
      <c r="I170" s="10">
        <v>158.26</v>
      </c>
      <c r="J170" s="10">
        <f>TRUNC(G170 * (1 + 25 / 100), 2)</f>
        <v>158.26</v>
      </c>
      <c r="K170" s="10">
        <f>TRUNC(F170 * H170, 2)</f>
        <v>0</v>
      </c>
      <c r="L170" s="10">
        <f>M170 - K170</f>
        <v>284.86</v>
      </c>
      <c r="M170" s="10">
        <f>TRUNC(F170 * J170, 2)</f>
        <v>284.86</v>
      </c>
    </row>
    <row r="171" spans="1:13" ht="24" customHeight="1" x14ac:dyDescent="0.2">
      <c r="A171" s="7" t="s">
        <v>481</v>
      </c>
      <c r="B171" s="8" t="s">
        <v>303</v>
      </c>
      <c r="C171" s="7" t="s">
        <v>344</v>
      </c>
      <c r="D171" s="7" t="s">
        <v>304</v>
      </c>
      <c r="E171" s="9" t="s">
        <v>341</v>
      </c>
      <c r="F171" s="8">
        <v>22.8</v>
      </c>
      <c r="G171" s="10">
        <v>102.44</v>
      </c>
      <c r="H171" s="10">
        <v>13.47</v>
      </c>
      <c r="I171" s="10">
        <v>114.58</v>
      </c>
      <c r="J171" s="10">
        <f>TRUNC(G171 * (1 + 25 / 100), 2)</f>
        <v>128.05000000000001</v>
      </c>
      <c r="K171" s="10">
        <f>TRUNC(F171 * H171, 2)</f>
        <v>307.11</v>
      </c>
      <c r="L171" s="10">
        <f>M171 - K171</f>
        <v>2612.4299999999998</v>
      </c>
      <c r="M171" s="10">
        <f>TRUNC(F171 * J171, 2)</f>
        <v>2919.54</v>
      </c>
    </row>
    <row r="172" spans="1:13" ht="24" customHeight="1" x14ac:dyDescent="0.2">
      <c r="A172" s="7" t="s">
        <v>484</v>
      </c>
      <c r="B172" s="8" t="s">
        <v>475</v>
      </c>
      <c r="C172" s="7" t="s">
        <v>344</v>
      </c>
      <c r="D172" s="7" t="s">
        <v>476</v>
      </c>
      <c r="E172" s="9" t="s">
        <v>341</v>
      </c>
      <c r="F172" s="8">
        <v>2</v>
      </c>
      <c r="G172" s="10">
        <v>282.64</v>
      </c>
      <c r="H172" s="10">
        <v>38.18</v>
      </c>
      <c r="I172" s="10">
        <v>315.12</v>
      </c>
      <c r="J172" s="10">
        <f>TRUNC(G172 * (1 + 25 / 100), 2)</f>
        <v>353.3</v>
      </c>
      <c r="K172" s="10">
        <f>TRUNC(F172 * H172, 2)</f>
        <v>76.36</v>
      </c>
      <c r="L172" s="10">
        <f>M172 - K172</f>
        <v>630.24</v>
      </c>
      <c r="M172" s="10">
        <f>TRUNC(F172 * J172, 2)</f>
        <v>706.6</v>
      </c>
    </row>
    <row r="173" spans="1:13" ht="24" customHeight="1" x14ac:dyDescent="0.2">
      <c r="A173" s="4" t="s">
        <v>485</v>
      </c>
      <c r="B173" s="4"/>
      <c r="C173" s="4"/>
      <c r="D173" s="4" t="s">
        <v>305</v>
      </c>
      <c r="E173" s="4"/>
      <c r="F173" s="5"/>
      <c r="G173" s="4"/>
      <c r="H173" s="4"/>
      <c r="I173" s="4"/>
      <c r="J173" s="4"/>
      <c r="K173" s="6">
        <f>SUM(K174:K178)</f>
        <v>5753.7</v>
      </c>
      <c r="L173" s="6">
        <f>SUM(L174:L178)</f>
        <v>11949.01</v>
      </c>
      <c r="M173" s="6">
        <f>SUM(M174:M178)</f>
        <v>17702.71</v>
      </c>
    </row>
    <row r="174" spans="1:13" ht="24" customHeight="1" x14ac:dyDescent="0.2">
      <c r="A174" s="7" t="s">
        <v>486</v>
      </c>
      <c r="B174" s="8" t="s">
        <v>479</v>
      </c>
      <c r="C174" s="7" t="s">
        <v>344</v>
      </c>
      <c r="D174" s="7" t="s">
        <v>480</v>
      </c>
      <c r="E174" s="9" t="s">
        <v>341</v>
      </c>
      <c r="F174" s="8">
        <v>753.2</v>
      </c>
      <c r="G174" s="10">
        <v>1.86</v>
      </c>
      <c r="H174" s="10">
        <v>0.85</v>
      </c>
      <c r="I174" s="10">
        <v>1.47</v>
      </c>
      <c r="J174" s="10">
        <f>TRUNC(G174 * (1 + 25 / 100), 2)</f>
        <v>2.3199999999999998</v>
      </c>
      <c r="K174" s="10">
        <f>TRUNC(F174 * H174, 2)</f>
        <v>640.22</v>
      </c>
      <c r="L174" s="10">
        <f>M174 - K174</f>
        <v>1107.2</v>
      </c>
      <c r="M174" s="10">
        <f>TRUNC(F174 * J174, 2)</f>
        <v>1747.42</v>
      </c>
    </row>
    <row r="175" spans="1:13" ht="48" customHeight="1" x14ac:dyDescent="0.2">
      <c r="A175" s="7" t="s">
        <v>487</v>
      </c>
      <c r="B175" s="8" t="s">
        <v>482</v>
      </c>
      <c r="C175" s="7" t="s">
        <v>344</v>
      </c>
      <c r="D175" s="7" t="s">
        <v>483</v>
      </c>
      <c r="E175" s="9" t="s">
        <v>341</v>
      </c>
      <c r="F175" s="8">
        <v>753.2</v>
      </c>
      <c r="G175" s="10">
        <v>12.59</v>
      </c>
      <c r="H175" s="10">
        <v>4.1399999999999997</v>
      </c>
      <c r="I175" s="10">
        <v>11.59</v>
      </c>
      <c r="J175" s="10">
        <f>TRUNC(G175 * (1 + 25 / 100), 2)</f>
        <v>15.73</v>
      </c>
      <c r="K175" s="10">
        <f>TRUNC(F175 * H175, 2)</f>
        <v>3118.24</v>
      </c>
      <c r="L175" s="10">
        <f>M175 - K175</f>
        <v>8729.59</v>
      </c>
      <c r="M175" s="10">
        <f>TRUNC(F175 * J175, 2)</f>
        <v>11847.83</v>
      </c>
    </row>
    <row r="176" spans="1:13" ht="24" customHeight="1" x14ac:dyDescent="0.2">
      <c r="A176" s="7" t="s">
        <v>488</v>
      </c>
      <c r="B176" s="8" t="s">
        <v>306</v>
      </c>
      <c r="C176" s="7" t="s">
        <v>344</v>
      </c>
      <c r="D176" s="7" t="s">
        <v>307</v>
      </c>
      <c r="E176" s="9" t="s">
        <v>341</v>
      </c>
      <c r="F176" s="8">
        <v>56.4</v>
      </c>
      <c r="G176" s="10">
        <v>33.42</v>
      </c>
      <c r="H176" s="10">
        <v>23.3</v>
      </c>
      <c r="I176" s="10">
        <v>18.47</v>
      </c>
      <c r="J176" s="10">
        <f>TRUNC(G176 * (1 + 25 / 100), 2)</f>
        <v>41.77</v>
      </c>
      <c r="K176" s="10">
        <f>TRUNC(F176 * H176, 2)</f>
        <v>1314.12</v>
      </c>
      <c r="L176" s="10">
        <f>M176 - K176</f>
        <v>1041.7000000000003</v>
      </c>
      <c r="M176" s="10">
        <f>TRUNC(F176 * J176, 2)</f>
        <v>2355.8200000000002</v>
      </c>
    </row>
    <row r="177" spans="1:13" ht="24" customHeight="1" x14ac:dyDescent="0.2">
      <c r="A177" s="7" t="s">
        <v>308</v>
      </c>
      <c r="B177" s="8" t="s">
        <v>309</v>
      </c>
      <c r="C177" s="7" t="s">
        <v>344</v>
      </c>
      <c r="D177" s="7" t="s">
        <v>310</v>
      </c>
      <c r="E177" s="9" t="s">
        <v>341</v>
      </c>
      <c r="F177" s="8">
        <v>44</v>
      </c>
      <c r="G177" s="10">
        <v>9.56</v>
      </c>
      <c r="H177" s="10">
        <v>3.86</v>
      </c>
      <c r="I177" s="10">
        <v>8.09</v>
      </c>
      <c r="J177" s="10">
        <f>TRUNC(G177 * (1 + 25 / 100), 2)</f>
        <v>11.95</v>
      </c>
      <c r="K177" s="10">
        <f>TRUNC(F177 * H177, 2)</f>
        <v>169.84</v>
      </c>
      <c r="L177" s="10">
        <f>M177 - K177</f>
        <v>355.95999999999992</v>
      </c>
      <c r="M177" s="10">
        <f>TRUNC(F177 * J177, 2)</f>
        <v>525.79999999999995</v>
      </c>
    </row>
    <row r="178" spans="1:13" ht="24" customHeight="1" x14ac:dyDescent="0.2">
      <c r="A178" s="7" t="s">
        <v>311</v>
      </c>
      <c r="B178" s="8" t="s">
        <v>312</v>
      </c>
      <c r="C178" s="7" t="s">
        <v>344</v>
      </c>
      <c r="D178" s="7" t="s">
        <v>313</v>
      </c>
      <c r="E178" s="9" t="s">
        <v>341</v>
      </c>
      <c r="F178" s="8">
        <v>44</v>
      </c>
      <c r="G178" s="10">
        <v>22.29</v>
      </c>
      <c r="H178" s="10">
        <v>11.62</v>
      </c>
      <c r="I178" s="10">
        <v>16.239999999999998</v>
      </c>
      <c r="J178" s="10">
        <f>TRUNC(G178 * (1 + 25 / 100), 2)</f>
        <v>27.86</v>
      </c>
      <c r="K178" s="10">
        <f>TRUNC(F178 * H178, 2)</f>
        <v>511.28</v>
      </c>
      <c r="L178" s="10">
        <f>M178 - K178</f>
        <v>714.56</v>
      </c>
      <c r="M178" s="10">
        <f>TRUNC(F178 * J178, 2)</f>
        <v>1225.8399999999999</v>
      </c>
    </row>
    <row r="179" spans="1:13" ht="24" customHeight="1" x14ac:dyDescent="0.2">
      <c r="A179" s="4" t="s">
        <v>314</v>
      </c>
      <c r="B179" s="4"/>
      <c r="C179" s="4"/>
      <c r="D179" s="4" t="s">
        <v>315</v>
      </c>
      <c r="E179" s="4"/>
      <c r="F179" s="5"/>
      <c r="G179" s="4"/>
      <c r="H179" s="4"/>
      <c r="I179" s="4"/>
      <c r="J179" s="4"/>
      <c r="K179" s="6">
        <f>K180</f>
        <v>982.72</v>
      </c>
      <c r="L179" s="6">
        <f>L180</f>
        <v>352.09999999999991</v>
      </c>
      <c r="M179" s="6">
        <f>M180</f>
        <v>1334.82</v>
      </c>
    </row>
    <row r="180" spans="1:13" ht="25.5" x14ac:dyDescent="0.2">
      <c r="A180" s="7" t="s">
        <v>316</v>
      </c>
      <c r="B180" s="8" t="s">
        <v>317</v>
      </c>
      <c r="C180" s="7" t="s">
        <v>344</v>
      </c>
      <c r="D180" s="7" t="s">
        <v>318</v>
      </c>
      <c r="E180" s="9" t="s">
        <v>341</v>
      </c>
      <c r="F180" s="8">
        <v>262.76</v>
      </c>
      <c r="G180" s="10">
        <v>4.07</v>
      </c>
      <c r="H180" s="10">
        <v>3.74</v>
      </c>
      <c r="I180" s="10">
        <v>1.34</v>
      </c>
      <c r="J180" s="10">
        <f>TRUNC(G180 * (1 + 25 / 100), 2)</f>
        <v>5.08</v>
      </c>
      <c r="K180" s="10">
        <f>TRUNC(F180 * H180, 2)</f>
        <v>982.72</v>
      </c>
      <c r="L180" s="10">
        <f>M180 - K180</f>
        <v>352.09999999999991</v>
      </c>
      <c r="M180" s="10">
        <f>TRUNC(F180 * J180, 2)</f>
        <v>1334.82</v>
      </c>
    </row>
    <row r="181" spans="1:13" x14ac:dyDescent="0.2">
      <c r="A181" s="26"/>
      <c r="B181" s="27"/>
      <c r="C181" s="26"/>
      <c r="D181" s="26"/>
      <c r="E181" s="28"/>
      <c r="F181" s="27"/>
      <c r="G181" s="29"/>
      <c r="H181" s="29"/>
      <c r="I181" s="29"/>
      <c r="J181" s="30" t="s">
        <v>489</v>
      </c>
      <c r="K181" s="31">
        <f>K6+K14+K20+K25+K29+K32+K39+K45+K88+K99+K147+K149+K153+K169+K173+K179</f>
        <v>213735.71000000002</v>
      </c>
      <c r="L181" s="31">
        <f>L6+L14+L20+L25+L29+L32+L39+L45+L88+L99+L147+L149+L153+L169+L173+L179</f>
        <v>415173.55</v>
      </c>
      <c r="M181" s="31">
        <f>M6+M14+M20+M25+M29+M32+M39+M45+M88+M99+M147+M149+M153+M169+M173+M179</f>
        <v>629687.34</v>
      </c>
    </row>
    <row r="182" spans="1:13" ht="14.25" customHeight="1" x14ac:dyDescent="0.2">
      <c r="A182" s="16"/>
      <c r="B182" s="16"/>
      <c r="C182" s="16"/>
      <c r="D182" s="16"/>
      <c r="E182" s="16"/>
      <c r="F182" s="16"/>
      <c r="G182" s="16"/>
      <c r="H182" s="16"/>
      <c r="I182" s="16"/>
      <c r="J182" s="16"/>
      <c r="K182" s="16"/>
      <c r="L182" s="16"/>
      <c r="M182" s="16"/>
    </row>
    <row r="183" spans="1:13" ht="14.25" customHeight="1" x14ac:dyDescent="0.2">
      <c r="A183" s="40"/>
      <c r="B183" s="40"/>
      <c r="C183" s="40"/>
      <c r="D183" s="17"/>
      <c r="E183" s="15"/>
      <c r="F183" s="15"/>
      <c r="G183" s="15"/>
      <c r="H183" s="15"/>
      <c r="I183" s="41" t="s">
        <v>490</v>
      </c>
      <c r="J183" s="40"/>
      <c r="K183" s="42">
        <f>K185/1.25</f>
        <v>503749.87199999997</v>
      </c>
      <c r="L183" s="40"/>
      <c r="M183" s="40"/>
    </row>
    <row r="184" spans="1:13" x14ac:dyDescent="0.2">
      <c r="A184" s="40"/>
      <c r="B184" s="40"/>
      <c r="C184" s="40"/>
      <c r="D184" s="17"/>
      <c r="E184" s="15"/>
      <c r="F184" s="15"/>
      <c r="G184" s="15"/>
      <c r="H184" s="15"/>
      <c r="I184" s="41" t="s">
        <v>491</v>
      </c>
      <c r="J184" s="40"/>
      <c r="K184" s="42">
        <f>K185-K183</f>
        <v>125937.46799999999</v>
      </c>
      <c r="L184" s="40"/>
      <c r="M184" s="40"/>
    </row>
    <row r="185" spans="1:13" ht="60" customHeight="1" x14ac:dyDescent="0.2">
      <c r="A185" s="40"/>
      <c r="B185" s="40"/>
      <c r="C185" s="40"/>
      <c r="D185" s="17"/>
      <c r="E185" s="15"/>
      <c r="F185" s="15"/>
      <c r="G185" s="15"/>
      <c r="H185" s="15"/>
      <c r="I185" s="41" t="s">
        <v>492</v>
      </c>
      <c r="J185" s="40"/>
      <c r="K185" s="42">
        <f>M181</f>
        <v>629687.34</v>
      </c>
      <c r="L185" s="40"/>
      <c r="M185" s="40"/>
    </row>
    <row r="186" spans="1:13" x14ac:dyDescent="0.2">
      <c r="A186" s="43" t="s">
        <v>319</v>
      </c>
      <c r="B186" s="44"/>
      <c r="C186" s="44"/>
      <c r="D186" s="44"/>
      <c r="E186" s="44"/>
      <c r="F186" s="44"/>
      <c r="G186" s="44"/>
      <c r="H186" s="44"/>
      <c r="I186" s="44"/>
      <c r="J186" s="44"/>
      <c r="K186" s="44"/>
      <c r="L186" s="44"/>
      <c r="M186" s="44"/>
    </row>
  </sheetData>
  <mergeCells count="26">
    <mergeCell ref="A3:M3"/>
    <mergeCell ref="A4:A5"/>
    <mergeCell ref="B4:B5"/>
    <mergeCell ref="C4:C5"/>
    <mergeCell ref="D4:D5"/>
    <mergeCell ref="E4:E5"/>
    <mergeCell ref="E1:G1"/>
    <mergeCell ref="H1:J1"/>
    <mergeCell ref="K1:M1"/>
    <mergeCell ref="E2:G2"/>
    <mergeCell ref="H2:J2"/>
    <mergeCell ref="K2:M2"/>
    <mergeCell ref="A185:C185"/>
    <mergeCell ref="I185:J185"/>
    <mergeCell ref="K185:M185"/>
    <mergeCell ref="A186:M186"/>
    <mergeCell ref="F4:F5"/>
    <mergeCell ref="G4:G5"/>
    <mergeCell ref="H4:J4"/>
    <mergeCell ref="K4:M4"/>
    <mergeCell ref="K183:M183"/>
    <mergeCell ref="A184:C184"/>
    <mergeCell ref="I184:J184"/>
    <mergeCell ref="K184:M184"/>
    <mergeCell ref="A183:C183"/>
    <mergeCell ref="I183:J183"/>
  </mergeCells>
  <phoneticPr fontId="6" type="noConversion"/>
  <pageMargins left="0.21" right="0.17" top="0.28000000000000003" bottom="0.39" header="0.21" footer="0.21"/>
  <pageSetup paperSize="9" scale="75"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22" workbookViewId="0">
      <selection activeCell="J13" sqref="J13"/>
    </sheetView>
  </sheetViews>
  <sheetFormatPr defaultRowHeight="11.25" x14ac:dyDescent="0.2"/>
  <cols>
    <col min="1" max="1" width="4" style="23" customWidth="1"/>
    <col min="2" max="2" width="22.125" style="24" customWidth="1"/>
    <col min="3" max="3" width="7.875" style="23" customWidth="1"/>
    <col min="4" max="4" width="9.125" style="23" customWidth="1"/>
    <col min="5" max="5" width="9.375" style="23" customWidth="1"/>
    <col min="6" max="6" width="10.375" style="23" customWidth="1"/>
    <col min="7" max="7" width="9.875" style="23" customWidth="1"/>
    <col min="8" max="8" width="10.75" style="21" customWidth="1"/>
    <col min="9" max="9" width="10.25" style="18" customWidth="1"/>
    <col min="10" max="10" width="8.875" style="18" customWidth="1"/>
    <col min="11" max="16384" width="9" style="18"/>
  </cols>
  <sheetData>
    <row r="1" spans="1:8" ht="15.75" customHeight="1" x14ac:dyDescent="0.2">
      <c r="A1" s="51" t="s">
        <v>511</v>
      </c>
      <c r="B1" s="51"/>
      <c r="C1" s="51"/>
      <c r="D1" s="51"/>
      <c r="E1" s="51"/>
      <c r="F1" s="51"/>
      <c r="G1" s="51"/>
      <c r="H1" s="51"/>
    </row>
    <row r="2" spans="1:8" ht="15.75" customHeight="1" x14ac:dyDescent="0.2">
      <c r="A2" s="52" t="s">
        <v>501</v>
      </c>
      <c r="B2" s="52"/>
      <c r="C2" s="52"/>
      <c r="D2" s="52"/>
      <c r="E2" s="52"/>
      <c r="F2" s="52"/>
      <c r="G2" s="52"/>
      <c r="H2" s="52"/>
    </row>
    <row r="3" spans="1:8" s="19" customFormat="1" ht="18" customHeight="1" x14ac:dyDescent="0.2">
      <c r="A3" s="39" t="s">
        <v>325</v>
      </c>
      <c r="B3" s="32" t="s">
        <v>502</v>
      </c>
      <c r="C3" s="39" t="s">
        <v>503</v>
      </c>
      <c r="D3" s="39" t="s">
        <v>504</v>
      </c>
      <c r="E3" s="39" t="s">
        <v>505</v>
      </c>
      <c r="F3" s="39" t="s">
        <v>506</v>
      </c>
      <c r="G3" s="39" t="s">
        <v>507</v>
      </c>
      <c r="H3" s="36" t="s">
        <v>493</v>
      </c>
    </row>
    <row r="4" spans="1:8" s="20" customFormat="1" ht="17.25" customHeight="1" x14ac:dyDescent="0.2">
      <c r="A4" s="53">
        <v>1</v>
      </c>
      <c r="B4" s="54" t="s">
        <v>5</v>
      </c>
      <c r="C4" s="33">
        <v>0.4</v>
      </c>
      <c r="D4" s="33">
        <v>0.15</v>
      </c>
      <c r="E4" s="33">
        <v>0.15</v>
      </c>
      <c r="F4" s="33">
        <v>0.15</v>
      </c>
      <c r="G4" s="33">
        <v>0.15</v>
      </c>
      <c r="H4" s="33">
        <f>SUM(C4:G4)</f>
        <v>1</v>
      </c>
    </row>
    <row r="5" spans="1:8" s="20" customFormat="1" ht="18" customHeight="1" x14ac:dyDescent="0.2">
      <c r="A5" s="53"/>
      <c r="B5" s="54"/>
      <c r="C5" s="36">
        <f>C4*$H$5</f>
        <v>42600.716000000008</v>
      </c>
      <c r="D5" s="36">
        <f>D4*$H$5</f>
        <v>15975.2685</v>
      </c>
      <c r="E5" s="36">
        <f>E4*$H$5</f>
        <v>15975.2685</v>
      </c>
      <c r="F5" s="36">
        <f>F4*$H$5</f>
        <v>15975.2685</v>
      </c>
      <c r="G5" s="36">
        <f>G4*$H$5</f>
        <v>15975.2685</v>
      </c>
      <c r="H5" s="36">
        <f>'Planilha orçamentária'!M6</f>
        <v>106501.79000000001</v>
      </c>
    </row>
    <row r="6" spans="1:8" s="20" customFormat="1" ht="14.25" customHeight="1" x14ac:dyDescent="0.2">
      <c r="A6" s="53">
        <v>2</v>
      </c>
      <c r="B6" s="54" t="s">
        <v>11</v>
      </c>
      <c r="C6" s="34">
        <v>0.8</v>
      </c>
      <c r="D6" s="34">
        <v>0.05</v>
      </c>
      <c r="E6" s="34">
        <v>0.05</v>
      </c>
      <c r="F6" s="34">
        <v>0.05</v>
      </c>
      <c r="G6" s="34">
        <v>0.05</v>
      </c>
      <c r="H6" s="33">
        <f>SUM(C6:G6)</f>
        <v>1.0000000000000002</v>
      </c>
    </row>
    <row r="7" spans="1:8" s="20" customFormat="1" ht="14.25" customHeight="1" x14ac:dyDescent="0.2">
      <c r="A7" s="53"/>
      <c r="B7" s="54"/>
      <c r="C7" s="36">
        <f>C6*$H$7</f>
        <v>6596.3040000000001</v>
      </c>
      <c r="D7" s="36">
        <f>D6*$H$7</f>
        <v>412.26900000000001</v>
      </c>
      <c r="E7" s="36">
        <f>E6*$H$7</f>
        <v>412.26900000000001</v>
      </c>
      <c r="F7" s="36">
        <f>F6*$H$7</f>
        <v>412.26900000000001</v>
      </c>
      <c r="G7" s="36">
        <f>G6*$H$7</f>
        <v>412.26900000000001</v>
      </c>
      <c r="H7" s="36">
        <f>'Planilha orçamentária'!M14</f>
        <v>8245.3799999999992</v>
      </c>
    </row>
    <row r="8" spans="1:8" s="19" customFormat="1" ht="18" customHeight="1" x14ac:dyDescent="0.2">
      <c r="A8" s="53">
        <v>3</v>
      </c>
      <c r="B8" s="54" t="s">
        <v>499</v>
      </c>
      <c r="C8" s="33">
        <v>0.6</v>
      </c>
      <c r="D8" s="33">
        <v>0.4</v>
      </c>
      <c r="E8" s="33"/>
      <c r="F8" s="33"/>
      <c r="G8" s="33"/>
      <c r="H8" s="33">
        <f>SUM(C8:G8)</f>
        <v>1</v>
      </c>
    </row>
    <row r="9" spans="1:8" s="19" customFormat="1" ht="16.5" customHeight="1" x14ac:dyDescent="0.2">
      <c r="A9" s="53"/>
      <c r="B9" s="54"/>
      <c r="C9" s="36">
        <f>C8*$H$9</f>
        <v>18041.232</v>
      </c>
      <c r="D9" s="36">
        <f>D8*$H$9</f>
        <v>12027.488000000001</v>
      </c>
      <c r="E9" s="36">
        <f>E8*$H$9</f>
        <v>0</v>
      </c>
      <c r="F9" s="36">
        <f>F8*$H$9</f>
        <v>0</v>
      </c>
      <c r="G9" s="36">
        <f>G8*$H$9</f>
        <v>0</v>
      </c>
      <c r="H9" s="36">
        <f>'Planilha orçamentária'!M20</f>
        <v>30068.720000000001</v>
      </c>
    </row>
    <row r="10" spans="1:8" s="19" customFormat="1" ht="16.5" customHeight="1" x14ac:dyDescent="0.2">
      <c r="A10" s="53">
        <v>4</v>
      </c>
      <c r="B10" s="54" t="s">
        <v>371</v>
      </c>
      <c r="C10" s="33"/>
      <c r="D10" s="33">
        <v>0.4</v>
      </c>
      <c r="E10" s="33">
        <v>0.4</v>
      </c>
      <c r="F10" s="33">
        <v>0.2</v>
      </c>
      <c r="G10" s="33"/>
      <c r="H10" s="33">
        <f>SUM(C10:G10)</f>
        <v>1</v>
      </c>
    </row>
    <row r="11" spans="1:8" s="19" customFormat="1" ht="15.75" customHeight="1" x14ac:dyDescent="0.2">
      <c r="A11" s="53"/>
      <c r="B11" s="54"/>
      <c r="C11" s="36">
        <f>C10*$H$11</f>
        <v>0</v>
      </c>
      <c r="D11" s="36">
        <f>D10*$H$11</f>
        <v>17830.763999999999</v>
      </c>
      <c r="E11" s="36">
        <f>E10*$H$11</f>
        <v>17830.763999999999</v>
      </c>
      <c r="F11" s="36">
        <f>F10*$H$11</f>
        <v>8915.3819999999996</v>
      </c>
      <c r="G11" s="36">
        <f>G10*$H$11</f>
        <v>0</v>
      </c>
      <c r="H11" s="36">
        <f>'Planilha orçamentária'!M25</f>
        <v>44576.909999999996</v>
      </c>
    </row>
    <row r="12" spans="1:8" s="19" customFormat="1" ht="15" customHeight="1" x14ac:dyDescent="0.2">
      <c r="A12" s="53">
        <v>5</v>
      </c>
      <c r="B12" s="54" t="s">
        <v>41</v>
      </c>
      <c r="C12" s="33"/>
      <c r="D12" s="33">
        <v>0.2</v>
      </c>
      <c r="E12" s="33">
        <v>0.4</v>
      </c>
      <c r="F12" s="33">
        <v>0.4</v>
      </c>
      <c r="G12" s="33"/>
      <c r="H12" s="33">
        <f>SUM(C12:G12)</f>
        <v>1</v>
      </c>
    </row>
    <row r="13" spans="1:8" s="19" customFormat="1" ht="15.75" customHeight="1" x14ac:dyDescent="0.2">
      <c r="A13" s="53"/>
      <c r="B13" s="54"/>
      <c r="C13" s="36">
        <f>C12*$H$13</f>
        <v>0</v>
      </c>
      <c r="D13" s="36">
        <f>D12*$H$13</f>
        <v>7720.2280000000001</v>
      </c>
      <c r="E13" s="36">
        <f>E12*$H$13</f>
        <v>15440.456</v>
      </c>
      <c r="F13" s="36">
        <f>F12*$H$13</f>
        <v>15440.456</v>
      </c>
      <c r="G13" s="36">
        <f>G12*$H$13</f>
        <v>0</v>
      </c>
      <c r="H13" s="36">
        <f>'Planilha orçamentária'!M29</f>
        <v>38601.14</v>
      </c>
    </row>
    <row r="14" spans="1:8" s="19" customFormat="1" ht="15.75" customHeight="1" x14ac:dyDescent="0.2">
      <c r="A14" s="53">
        <v>6</v>
      </c>
      <c r="B14" s="54" t="s">
        <v>380</v>
      </c>
      <c r="C14" s="33"/>
      <c r="D14" s="33"/>
      <c r="E14" s="33"/>
      <c r="F14" s="33">
        <v>0.5</v>
      </c>
      <c r="G14" s="33">
        <v>0.5</v>
      </c>
      <c r="H14" s="33">
        <f>SUM(C14:G14)</f>
        <v>1</v>
      </c>
    </row>
    <row r="15" spans="1:8" s="19" customFormat="1" ht="15.75" customHeight="1" x14ac:dyDescent="0.2">
      <c r="A15" s="53"/>
      <c r="B15" s="54"/>
      <c r="C15" s="36">
        <f>C14*$H$15</f>
        <v>0</v>
      </c>
      <c r="D15" s="36">
        <f>D14*$H$15</f>
        <v>0</v>
      </c>
      <c r="E15" s="36">
        <f>E14*$H$15</f>
        <v>0</v>
      </c>
      <c r="F15" s="36">
        <f>F14*$H$15</f>
        <v>14834.835000000003</v>
      </c>
      <c r="G15" s="36">
        <f>G14*$H$15</f>
        <v>14834.835000000003</v>
      </c>
      <c r="H15" s="36">
        <f>'Planilha orçamentária'!M32</f>
        <v>29669.670000000006</v>
      </c>
    </row>
    <row r="16" spans="1:8" s="19" customFormat="1" ht="14.25" customHeight="1" x14ac:dyDescent="0.2">
      <c r="A16" s="53">
        <v>7</v>
      </c>
      <c r="B16" s="54" t="s">
        <v>393</v>
      </c>
      <c r="C16" s="33"/>
      <c r="D16" s="33"/>
      <c r="E16" s="33">
        <v>0.2</v>
      </c>
      <c r="F16" s="33">
        <v>0.7</v>
      </c>
      <c r="G16" s="33">
        <v>0.1</v>
      </c>
      <c r="H16" s="33">
        <f>SUM(C16:G16)</f>
        <v>0.99999999999999989</v>
      </c>
    </row>
    <row r="17" spans="1:14" s="19" customFormat="1" ht="15.75" customHeight="1" x14ac:dyDescent="0.2">
      <c r="A17" s="53"/>
      <c r="B17" s="54"/>
      <c r="C17" s="36">
        <f>C16*$H$17</f>
        <v>0</v>
      </c>
      <c r="D17" s="36">
        <f>D16*$H$17</f>
        <v>0</v>
      </c>
      <c r="E17" s="36">
        <f>E16*$H$17</f>
        <v>16238.680000000002</v>
      </c>
      <c r="F17" s="36">
        <f>F16*$H$17</f>
        <v>56835.380000000005</v>
      </c>
      <c r="G17" s="36">
        <f>G16*$H$17</f>
        <v>8119.3400000000011</v>
      </c>
      <c r="H17" s="36">
        <f>'Planilha orçamentária'!M39</f>
        <v>81193.400000000009</v>
      </c>
    </row>
    <row r="18" spans="1:14" s="19" customFormat="1" ht="15" customHeight="1" x14ac:dyDescent="0.2">
      <c r="A18" s="53">
        <v>8</v>
      </c>
      <c r="B18" s="54" t="s">
        <v>500</v>
      </c>
      <c r="C18" s="33">
        <v>0.05</v>
      </c>
      <c r="D18" s="33">
        <v>0.1</v>
      </c>
      <c r="E18" s="33">
        <v>0.25</v>
      </c>
      <c r="F18" s="33">
        <v>0.4</v>
      </c>
      <c r="G18" s="33">
        <v>0.2</v>
      </c>
      <c r="H18" s="33">
        <f>SUM(C18:G18)</f>
        <v>1</v>
      </c>
    </row>
    <row r="19" spans="1:14" s="19" customFormat="1" ht="17.25" customHeight="1" x14ac:dyDescent="0.2">
      <c r="A19" s="53"/>
      <c r="B19" s="54"/>
      <c r="C19" s="36">
        <f>C18*$H$19</f>
        <v>2875.4100000000008</v>
      </c>
      <c r="D19" s="36">
        <f>D18*$H$19</f>
        <v>5750.8200000000015</v>
      </c>
      <c r="E19" s="36">
        <f>E18*$H$19</f>
        <v>14377.050000000003</v>
      </c>
      <c r="F19" s="36">
        <f>F18*$H$19</f>
        <v>23003.280000000006</v>
      </c>
      <c r="G19" s="36">
        <f>G18*$H$19</f>
        <v>11501.640000000003</v>
      </c>
      <c r="H19" s="36">
        <f>'Planilha orçamentária'!M45</f>
        <v>57508.200000000012</v>
      </c>
    </row>
    <row r="20" spans="1:14" s="19" customFormat="1" ht="17.25" customHeight="1" x14ac:dyDescent="0.2">
      <c r="A20" s="53">
        <v>9</v>
      </c>
      <c r="B20" s="54" t="s">
        <v>137</v>
      </c>
      <c r="C20" s="33"/>
      <c r="D20" s="33"/>
      <c r="E20" s="33"/>
      <c r="F20" s="33">
        <v>0.75</v>
      </c>
      <c r="G20" s="33">
        <v>0.25</v>
      </c>
      <c r="H20" s="33">
        <f>SUM(C20:G20)</f>
        <v>1</v>
      </c>
    </row>
    <row r="21" spans="1:14" s="19" customFormat="1" ht="17.25" customHeight="1" x14ac:dyDescent="0.2">
      <c r="A21" s="53"/>
      <c r="B21" s="54"/>
      <c r="C21" s="36">
        <f>C20*$H$21</f>
        <v>0</v>
      </c>
      <c r="D21" s="36">
        <f>D20*$H$21</f>
        <v>0</v>
      </c>
      <c r="E21" s="36">
        <f>E20*$H$21</f>
        <v>0</v>
      </c>
      <c r="F21" s="36">
        <f>F20*$H$21</f>
        <v>9060.7575000000015</v>
      </c>
      <c r="G21" s="36">
        <f>G20*$H$21</f>
        <v>3020.2525000000005</v>
      </c>
      <c r="H21" s="36">
        <f>'Planilha orçamentária'!M88</f>
        <v>12081.010000000002</v>
      </c>
    </row>
    <row r="22" spans="1:14" s="19" customFormat="1" ht="15" customHeight="1" x14ac:dyDescent="0.2">
      <c r="A22" s="53">
        <v>10</v>
      </c>
      <c r="B22" s="54" t="s">
        <v>422</v>
      </c>
      <c r="C22" s="33">
        <v>0.05</v>
      </c>
      <c r="D22" s="33">
        <v>0.15</v>
      </c>
      <c r="E22" s="33">
        <v>0.3</v>
      </c>
      <c r="F22" s="33">
        <v>0.3</v>
      </c>
      <c r="G22" s="33">
        <v>0.2</v>
      </c>
      <c r="H22" s="33">
        <f>SUM(C22:G22)</f>
        <v>1</v>
      </c>
    </row>
    <row r="23" spans="1:14" s="19" customFormat="1" ht="18" customHeight="1" x14ac:dyDescent="0.2">
      <c r="A23" s="53"/>
      <c r="B23" s="54"/>
      <c r="C23" s="36">
        <f>C22*$H$23</f>
        <v>2482.4265</v>
      </c>
      <c r="D23" s="36">
        <f>D22*$H$23</f>
        <v>7447.2794999999996</v>
      </c>
      <c r="E23" s="36">
        <f>E22*$H$23</f>
        <v>14894.558999999999</v>
      </c>
      <c r="F23" s="36">
        <f>F22*$H$23</f>
        <v>14894.558999999999</v>
      </c>
      <c r="G23" s="36">
        <f>G22*$H$23</f>
        <v>9929.7060000000001</v>
      </c>
      <c r="H23" s="36">
        <f>'Planilha orçamentária'!M99</f>
        <v>49648.53</v>
      </c>
    </row>
    <row r="24" spans="1:14" s="19" customFormat="1" ht="17.25" customHeight="1" x14ac:dyDescent="0.2">
      <c r="A24" s="53">
        <v>11</v>
      </c>
      <c r="B24" s="54" t="s">
        <v>510</v>
      </c>
      <c r="C24" s="33">
        <v>1</v>
      </c>
      <c r="D24" s="33"/>
      <c r="E24" s="33"/>
      <c r="F24" s="33"/>
      <c r="G24" s="33"/>
      <c r="H24" s="33">
        <f>SUM(C24:G24)</f>
        <v>1</v>
      </c>
    </row>
    <row r="25" spans="1:14" s="19" customFormat="1" ht="18" customHeight="1" x14ac:dyDescent="0.2">
      <c r="A25" s="53"/>
      <c r="B25" s="54"/>
      <c r="C25" s="36">
        <f>C24*$H$25</f>
        <v>4102.6099999999997</v>
      </c>
      <c r="D25" s="36">
        <f>D24*$H$25</f>
        <v>0</v>
      </c>
      <c r="E25" s="36">
        <f>E24*$H$25</f>
        <v>0</v>
      </c>
      <c r="F25" s="36">
        <f>F24*$H$25</f>
        <v>0</v>
      </c>
      <c r="G25" s="36">
        <f>G24*$H$25</f>
        <v>0</v>
      </c>
      <c r="H25" s="36">
        <f>'Planilha orçamentária'!M147</f>
        <v>4102.6099999999997</v>
      </c>
    </row>
    <row r="26" spans="1:14" s="19" customFormat="1" ht="16.5" customHeight="1" x14ac:dyDescent="0.2">
      <c r="A26" s="53">
        <v>12</v>
      </c>
      <c r="B26" s="54" t="s">
        <v>450</v>
      </c>
      <c r="C26" s="33"/>
      <c r="D26" s="33"/>
      <c r="E26" s="33"/>
      <c r="F26" s="33"/>
      <c r="G26" s="33">
        <v>1</v>
      </c>
      <c r="H26" s="33">
        <f>SUM(C26:G26)</f>
        <v>1</v>
      </c>
      <c r="N26" s="19" t="s">
        <v>508</v>
      </c>
    </row>
    <row r="27" spans="1:14" s="19" customFormat="1" ht="18" customHeight="1" x14ac:dyDescent="0.2">
      <c r="A27" s="53"/>
      <c r="B27" s="54"/>
      <c r="C27" s="36">
        <f>C26*$H$27</f>
        <v>0</v>
      </c>
      <c r="D27" s="36">
        <f>D26*$H$27</f>
        <v>0</v>
      </c>
      <c r="E27" s="36">
        <f>E26*$H$27</f>
        <v>0</v>
      </c>
      <c r="F27" s="36">
        <f>F26*$H$27</f>
        <v>0</v>
      </c>
      <c r="G27" s="36">
        <f>G26*$H$27</f>
        <v>1940</v>
      </c>
      <c r="H27" s="36">
        <f>'Planilha orçamentária'!M149</f>
        <v>1940</v>
      </c>
    </row>
    <row r="28" spans="1:14" s="19" customFormat="1" ht="17.25" customHeight="1" x14ac:dyDescent="0.2">
      <c r="A28" s="53">
        <v>13</v>
      </c>
      <c r="B28" s="54" t="s">
        <v>459</v>
      </c>
      <c r="C28" s="33"/>
      <c r="D28" s="33">
        <v>0.2</v>
      </c>
      <c r="E28" s="33">
        <v>0.3</v>
      </c>
      <c r="F28" s="33">
        <v>0.3</v>
      </c>
      <c r="G28" s="33">
        <v>0.2</v>
      </c>
      <c r="H28" s="33">
        <f>SUM(C28:G28)</f>
        <v>1</v>
      </c>
    </row>
    <row r="29" spans="1:14" s="19" customFormat="1" ht="16.5" customHeight="1" x14ac:dyDescent="0.2">
      <c r="A29" s="53"/>
      <c r="B29" s="54"/>
      <c r="C29" s="36">
        <f>C28*$H$29</f>
        <v>0</v>
      </c>
      <c r="D29" s="36">
        <f>D28*$H$29</f>
        <v>28520.290000000005</v>
      </c>
      <c r="E29" s="36">
        <f>E28*$H$29</f>
        <v>42780.435000000005</v>
      </c>
      <c r="F29" s="36">
        <f>F28*$H$29</f>
        <v>42780.435000000005</v>
      </c>
      <c r="G29" s="36">
        <f>G28*$H$29</f>
        <v>28520.290000000005</v>
      </c>
      <c r="H29" s="36">
        <f>'Planilha orçamentária'!M153</f>
        <v>142601.45000000001</v>
      </c>
    </row>
    <row r="30" spans="1:14" s="19" customFormat="1" ht="16.5" customHeight="1" x14ac:dyDescent="0.2">
      <c r="A30" s="53">
        <v>14</v>
      </c>
      <c r="B30" s="54" t="s">
        <v>472</v>
      </c>
      <c r="C30" s="33"/>
      <c r="D30" s="33"/>
      <c r="E30" s="33"/>
      <c r="F30" s="33"/>
      <c r="G30" s="33">
        <v>1</v>
      </c>
      <c r="H30" s="33">
        <f>SUM(C30:G30)</f>
        <v>1</v>
      </c>
    </row>
    <row r="31" spans="1:14" s="19" customFormat="1" ht="15.75" customHeight="1" x14ac:dyDescent="0.2">
      <c r="A31" s="53"/>
      <c r="B31" s="54"/>
      <c r="C31" s="36">
        <f>C30*$H$31</f>
        <v>0</v>
      </c>
      <c r="D31" s="36">
        <f>D30*$H$31</f>
        <v>0</v>
      </c>
      <c r="E31" s="36">
        <f>E30*$H$31</f>
        <v>0</v>
      </c>
      <c r="F31" s="36">
        <f>F30*$H$31</f>
        <v>0</v>
      </c>
      <c r="G31" s="36">
        <f>G30*$H$31</f>
        <v>3911</v>
      </c>
      <c r="H31" s="36">
        <f>'Planilha orçamentária'!M169</f>
        <v>3911</v>
      </c>
    </row>
    <row r="32" spans="1:14" s="19" customFormat="1" ht="16.5" customHeight="1" x14ac:dyDescent="0.2">
      <c r="A32" s="53">
        <v>15</v>
      </c>
      <c r="B32" s="54" t="s">
        <v>305</v>
      </c>
      <c r="C32" s="33"/>
      <c r="D32" s="33"/>
      <c r="E32" s="33"/>
      <c r="F32" s="33"/>
      <c r="G32" s="33">
        <v>1</v>
      </c>
      <c r="H32" s="33">
        <f>SUM(C32:G32)</f>
        <v>1</v>
      </c>
    </row>
    <row r="33" spans="1:10" s="19" customFormat="1" ht="17.25" customHeight="1" x14ac:dyDescent="0.2">
      <c r="A33" s="53"/>
      <c r="B33" s="54"/>
      <c r="C33" s="36">
        <f>C32*$H$33</f>
        <v>0</v>
      </c>
      <c r="D33" s="36">
        <f>D32*$H$33</f>
        <v>0</v>
      </c>
      <c r="E33" s="36">
        <f>E32*$H$33</f>
        <v>0</v>
      </c>
      <c r="F33" s="36">
        <f>F32*$H$33</f>
        <v>0</v>
      </c>
      <c r="G33" s="36">
        <f>G32*$H$33</f>
        <v>17702.71</v>
      </c>
      <c r="H33" s="36">
        <f>'Planilha orçamentária'!M173</f>
        <v>17702.71</v>
      </c>
    </row>
    <row r="34" spans="1:10" s="19" customFormat="1" ht="17.25" customHeight="1" x14ac:dyDescent="0.2">
      <c r="A34" s="53">
        <v>16</v>
      </c>
      <c r="B34" s="54" t="s">
        <v>315</v>
      </c>
      <c r="C34" s="35"/>
      <c r="D34" s="35"/>
      <c r="E34" s="35"/>
      <c r="F34" s="35"/>
      <c r="G34" s="35">
        <v>1</v>
      </c>
      <c r="H34" s="35">
        <f>SUM(C34:G34)</f>
        <v>1</v>
      </c>
    </row>
    <row r="35" spans="1:10" s="19" customFormat="1" ht="17.25" customHeight="1" x14ac:dyDescent="0.2">
      <c r="A35" s="53"/>
      <c r="B35" s="54"/>
      <c r="C35" s="36">
        <f>C34*$H35</f>
        <v>0</v>
      </c>
      <c r="D35" s="36">
        <f>D34*$H35</f>
        <v>0</v>
      </c>
      <c r="E35" s="36">
        <f>E34*$H35</f>
        <v>0</v>
      </c>
      <c r="F35" s="36">
        <f>F34*$H35</f>
        <v>0</v>
      </c>
      <c r="G35" s="36">
        <f>G34*$H35</f>
        <v>1334.82</v>
      </c>
      <c r="H35" s="36">
        <f>'Planilha orçamentária'!M179</f>
        <v>1334.82</v>
      </c>
    </row>
    <row r="36" spans="1:10" s="19" customFormat="1" ht="18" customHeight="1" x14ac:dyDescent="0.2">
      <c r="A36" s="50" t="s">
        <v>509</v>
      </c>
      <c r="B36" s="50"/>
      <c r="C36" s="36">
        <f t="shared" ref="C36:H36" si="0">C5+C7+C9+C11+C13+C15+C17+C19+C21+C23+C25+C27+C29+C31+C33+C35</f>
        <v>76698.698500000013</v>
      </c>
      <c r="D36" s="36">
        <f t="shared" si="0"/>
        <v>95684.407000000007</v>
      </c>
      <c r="E36" s="36">
        <f t="shared" si="0"/>
        <v>137949.48149999999</v>
      </c>
      <c r="F36" s="36">
        <f t="shared" si="0"/>
        <v>202152.62200000003</v>
      </c>
      <c r="G36" s="36">
        <f t="shared" si="0"/>
        <v>117202.13100000002</v>
      </c>
      <c r="H36" s="36">
        <f t="shared" si="0"/>
        <v>629687.34</v>
      </c>
      <c r="I36" s="21"/>
    </row>
    <row r="37" spans="1:10" s="20" customFormat="1" ht="12" customHeight="1" x14ac:dyDescent="0.2">
      <c r="A37" s="50"/>
      <c r="B37" s="50"/>
      <c r="C37" s="36">
        <f>C36</f>
        <v>76698.698500000013</v>
      </c>
      <c r="D37" s="36">
        <f>C37+D36</f>
        <v>172383.10550000001</v>
      </c>
      <c r="E37" s="36">
        <f>D37+E36</f>
        <v>310332.587</v>
      </c>
      <c r="F37" s="36">
        <f>E37+F36</f>
        <v>512485.20900000003</v>
      </c>
      <c r="G37" s="36">
        <f>F37+G36</f>
        <v>629687.34000000008</v>
      </c>
      <c r="H37" s="36"/>
      <c r="J37" s="22"/>
    </row>
    <row r="38" spans="1:10" s="20" customFormat="1" x14ac:dyDescent="0.2">
      <c r="A38" s="50"/>
      <c r="B38" s="50"/>
      <c r="C38" s="37">
        <f>C37/$H36</f>
        <v>0.12180441566444708</v>
      </c>
      <c r="D38" s="37">
        <f>D37/$H36</f>
        <v>0.27375984008190479</v>
      </c>
      <c r="E38" s="37">
        <f>E37/$H36</f>
        <v>0.49283599540051104</v>
      </c>
      <c r="F38" s="37">
        <f>F37/$H36</f>
        <v>0.81387249900879388</v>
      </c>
      <c r="G38" s="37">
        <f>G37/$H36</f>
        <v>1.0000000000000002</v>
      </c>
      <c r="H38" s="38"/>
    </row>
    <row r="39" spans="1:10" ht="12.75" customHeight="1" x14ac:dyDescent="0.2">
      <c r="H39" s="25"/>
    </row>
  </sheetData>
  <mergeCells count="35">
    <mergeCell ref="A26:A27"/>
    <mergeCell ref="A16:A17"/>
    <mergeCell ref="B16:B17"/>
    <mergeCell ref="B30:B31"/>
    <mergeCell ref="A22:A23"/>
    <mergeCell ref="B22:B23"/>
    <mergeCell ref="A24:A25"/>
    <mergeCell ref="A8:A9"/>
    <mergeCell ref="A14:A15"/>
    <mergeCell ref="B14:B15"/>
    <mergeCell ref="B8:B9"/>
    <mergeCell ref="A10:A11"/>
    <mergeCell ref="B10:B11"/>
    <mergeCell ref="A12:A13"/>
    <mergeCell ref="B12:B13"/>
    <mergeCell ref="A20:A21"/>
    <mergeCell ref="B20:B21"/>
    <mergeCell ref="B26:B27"/>
    <mergeCell ref="B24:B25"/>
    <mergeCell ref="A36:B38"/>
    <mergeCell ref="A1:H1"/>
    <mergeCell ref="A2:H2"/>
    <mergeCell ref="A32:A33"/>
    <mergeCell ref="B32:B33"/>
    <mergeCell ref="A34:A35"/>
    <mergeCell ref="B34:B35"/>
    <mergeCell ref="A28:A29"/>
    <mergeCell ref="A18:A19"/>
    <mergeCell ref="B18:B19"/>
    <mergeCell ref="A4:A5"/>
    <mergeCell ref="B4:B5"/>
    <mergeCell ref="A6:A7"/>
    <mergeCell ref="B6:B7"/>
    <mergeCell ref="B28:B29"/>
    <mergeCell ref="A30:A31"/>
  </mergeCells>
  <phoneticPr fontId="6" type="noConversion"/>
  <printOptions horizontalCentered="1" verticalCentered="1"/>
  <pageMargins left="0.78740157480314965" right="0.78740157480314965" top="0.43307086614173229" bottom="0.35433070866141736" header="0.23622047244094491" footer="0.27559055118110237"/>
  <pageSetup paperSize="9" scale="90" orientation="landscape"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 orçamentária</vt:lpstr>
      <vt:lpstr>Cronograma</vt:lpstr>
      <vt:lpstr>Cronograma!Area_de_impressao</vt:lpstr>
      <vt:lpstr>'Planilha orçamentária'!Titulos_de_impressao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Daniel</cp:lastModifiedBy>
  <cp:revision>0</cp:revision>
  <cp:lastPrinted>2020-08-03T12:20:22Z</cp:lastPrinted>
  <dcterms:created xsi:type="dcterms:W3CDTF">2019-08-29T12:15:41Z</dcterms:created>
  <dcterms:modified xsi:type="dcterms:W3CDTF">2020-09-01T21:39:12Z</dcterms:modified>
</cp:coreProperties>
</file>